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wasimuddin\Desktop\Production Report\"/>
    </mc:Choice>
  </mc:AlternateContent>
  <xr:revisionPtr revIDLastSave="0" documentId="13_ncr:1_{631513DD-692A-442D-B164-A0C60BFF9BBC}" xr6:coauthVersionLast="47" xr6:coauthVersionMax="47" xr10:uidLastSave="{00000000-0000-0000-0000-000000000000}"/>
  <bookViews>
    <workbookView xWindow="-120" yWindow="-120" windowWidth="20730" windowHeight="11160" firstSheet="8" activeTab="15" xr2:uid="{00000000-000D-0000-FFFF-FFFF00000000}"/>
  </bookViews>
  <sheets>
    <sheet name="01.11.24" sheetId="1" r:id="rId1"/>
    <sheet name="02.11.24" sheetId="2" r:id="rId2"/>
    <sheet name="03.11.24" sheetId="4" r:id="rId3"/>
    <sheet name="04.11.24" sheetId="5" r:id="rId4"/>
    <sheet name="05.11.24" sheetId="6" r:id="rId5"/>
    <sheet name="06.11.24" sheetId="3" r:id="rId6"/>
    <sheet name="07.11.24" sheetId="7" r:id="rId7"/>
    <sheet name="08.11.24" sheetId="8" r:id="rId8"/>
    <sheet name="09.11.024" sheetId="9" r:id="rId9"/>
    <sheet name="10.11.24" sheetId="11" r:id="rId10"/>
    <sheet name="11.11.24" sheetId="21" r:id="rId11"/>
    <sheet name="12.11.24" sheetId="22" r:id="rId12"/>
    <sheet name="13.11.24" sheetId="13" r:id="rId13"/>
    <sheet name="14.11.24" sheetId="14" r:id="rId14"/>
    <sheet name="15.11.24" sheetId="15" r:id="rId15"/>
    <sheet name="16.11.24" sheetId="16" r:id="rId16"/>
    <sheet name="17.11.24" sheetId="17" r:id="rId17"/>
    <sheet name="18.11.24" sheetId="18" r:id="rId18"/>
    <sheet name="19.11.24" sheetId="19" r:id="rId19"/>
    <sheet name="20.11.24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6" l="1"/>
  <c r="D10" i="16"/>
  <c r="P8" i="16" l="1"/>
  <c r="O8" i="16"/>
  <c r="C8" i="16"/>
  <c r="H10" i="15"/>
  <c r="I10" i="15"/>
  <c r="J10" i="15"/>
  <c r="K10" i="15"/>
  <c r="L10" i="15"/>
  <c r="C8" i="15" l="1"/>
  <c r="N8" i="15"/>
  <c r="O8" i="15"/>
  <c r="O10" i="15" l="1"/>
  <c r="N10" i="15"/>
  <c r="M10" i="15"/>
  <c r="G10" i="15"/>
  <c r="F10" i="15"/>
  <c r="E10" i="15"/>
  <c r="D10" i="15"/>
  <c r="C9" i="15"/>
  <c r="C7" i="15"/>
  <c r="H10" i="14"/>
  <c r="I10" i="14"/>
  <c r="J10" i="14"/>
  <c r="K10" i="14"/>
  <c r="C10" i="15" l="1"/>
  <c r="N10" i="14"/>
  <c r="M10" i="14"/>
  <c r="L10" i="14"/>
  <c r="G10" i="14"/>
  <c r="F10" i="14"/>
  <c r="E10" i="14"/>
  <c r="D10" i="14"/>
  <c r="O10" i="14"/>
  <c r="C9" i="14"/>
  <c r="C8" i="14"/>
  <c r="C7" i="14"/>
  <c r="D10" i="13"/>
  <c r="E10" i="13"/>
  <c r="F10" i="13"/>
  <c r="G10" i="13"/>
  <c r="I10" i="13"/>
  <c r="J10" i="13"/>
  <c r="K10" i="13"/>
  <c r="L10" i="13"/>
  <c r="M10" i="13"/>
  <c r="N10" i="13"/>
  <c r="C10" i="13"/>
  <c r="C9" i="13"/>
  <c r="M9" i="13"/>
  <c r="C7" i="13"/>
  <c r="C8" i="13"/>
  <c r="N9" i="13"/>
  <c r="G10" i="22"/>
  <c r="F10" i="22"/>
  <c r="C8" i="22"/>
  <c r="C9" i="22"/>
  <c r="H15" i="21"/>
  <c r="F13" i="21"/>
  <c r="C9" i="21"/>
  <c r="C8" i="11"/>
  <c r="U8" i="11"/>
  <c r="V8" i="11"/>
  <c r="C10" i="14" l="1"/>
  <c r="C7" i="11"/>
  <c r="M10" i="11"/>
  <c r="C7" i="22"/>
  <c r="P10" i="22"/>
  <c r="O10" i="22"/>
  <c r="M10" i="22"/>
  <c r="L10" i="22"/>
  <c r="K10" i="22"/>
  <c r="J10" i="22"/>
  <c r="I10" i="22"/>
  <c r="H10" i="22"/>
  <c r="E10" i="22"/>
  <c r="D10" i="22"/>
  <c r="D10" i="21"/>
  <c r="E10" i="21"/>
  <c r="F10" i="21"/>
  <c r="G10" i="21"/>
  <c r="H10" i="21"/>
  <c r="I10" i="21"/>
  <c r="J10" i="21"/>
  <c r="K10" i="21"/>
  <c r="L10" i="21"/>
  <c r="M10" i="21"/>
  <c r="N10" i="21"/>
  <c r="C8" i="21"/>
  <c r="C7" i="21"/>
  <c r="D10" i="11"/>
  <c r="E10" i="11"/>
  <c r="F10" i="11"/>
  <c r="G10" i="11"/>
  <c r="H10" i="11"/>
  <c r="I10" i="11"/>
  <c r="J10" i="11"/>
  <c r="K10" i="11"/>
  <c r="N10" i="11"/>
  <c r="O10" i="11"/>
  <c r="R10" i="11"/>
  <c r="S10" i="11"/>
  <c r="V10" i="11"/>
  <c r="U10" i="11"/>
  <c r="C9" i="11"/>
  <c r="C9" i="9"/>
  <c r="Q9" i="9"/>
  <c r="P9" i="9"/>
  <c r="C10" i="22" l="1"/>
  <c r="C10" i="21"/>
  <c r="C10" i="11"/>
  <c r="Q10" i="9"/>
  <c r="P10" i="9"/>
  <c r="D10" i="9"/>
  <c r="E10" i="9"/>
  <c r="F10" i="9"/>
  <c r="G10" i="9"/>
  <c r="I10" i="9"/>
  <c r="J10" i="9"/>
  <c r="L10" i="9"/>
  <c r="M10" i="9"/>
  <c r="J16" i="8"/>
  <c r="J14" i="8"/>
  <c r="J15" i="8"/>
  <c r="F15" i="8" l="1"/>
  <c r="H12" i="8"/>
  <c r="F13" i="8"/>
  <c r="S9" i="8"/>
  <c r="S10" i="8" s="1"/>
  <c r="T9" i="8"/>
  <c r="T10" i="8" s="1"/>
  <c r="Q10" i="8"/>
  <c r="C9" i="8"/>
  <c r="C8" i="8"/>
  <c r="C7" i="8"/>
  <c r="K10" i="8"/>
  <c r="J10" i="8"/>
  <c r="L10" i="8"/>
  <c r="O10" i="8"/>
  <c r="D10" i="8"/>
  <c r="E10" i="8"/>
  <c r="F10" i="8"/>
  <c r="G10" i="8"/>
  <c r="H10" i="8"/>
  <c r="I10" i="8"/>
  <c r="M10" i="8"/>
  <c r="N10" i="8"/>
  <c r="P10" i="8"/>
  <c r="R10" i="8"/>
  <c r="D10" i="7"/>
  <c r="E10" i="7"/>
  <c r="C9" i="6"/>
  <c r="C8" i="6" l="1"/>
  <c r="F10" i="6" l="1"/>
  <c r="G10" i="6" s="1"/>
  <c r="G7" i="6"/>
  <c r="F7" i="6"/>
  <c r="D10" i="6"/>
  <c r="E10" i="6"/>
  <c r="N10" i="5"/>
  <c r="C8" i="4"/>
  <c r="F10" i="4"/>
  <c r="G10" i="4"/>
  <c r="C7" i="4" l="1"/>
  <c r="Q7" i="4"/>
  <c r="P7" i="4"/>
  <c r="D10" i="4"/>
  <c r="E10" i="4"/>
  <c r="H10" i="4"/>
  <c r="N10" i="4"/>
  <c r="D10" i="2"/>
  <c r="E10" i="2"/>
  <c r="C9" i="2"/>
  <c r="C10" i="2" s="1"/>
  <c r="C8" i="2"/>
  <c r="F20" i="1"/>
  <c r="F16" i="1"/>
  <c r="G16" i="1"/>
  <c r="I16" i="1" l="1"/>
  <c r="Q10" i="20"/>
  <c r="P10" i="20"/>
  <c r="O10" i="20"/>
  <c r="N10" i="20"/>
  <c r="M10" i="20"/>
  <c r="L10" i="20"/>
  <c r="K10" i="20"/>
  <c r="J10" i="20"/>
  <c r="I10" i="20"/>
  <c r="H10" i="20"/>
  <c r="G10" i="20"/>
  <c r="F10" i="20"/>
  <c r="C9" i="20"/>
  <c r="C8" i="20"/>
  <c r="C7" i="20"/>
  <c r="C10" i="20" s="1"/>
  <c r="Q10" i="19"/>
  <c r="P10" i="19"/>
  <c r="O10" i="19"/>
  <c r="N10" i="19"/>
  <c r="M10" i="19"/>
  <c r="L10" i="19"/>
  <c r="K10" i="19"/>
  <c r="J10" i="19"/>
  <c r="I10" i="19"/>
  <c r="H10" i="19"/>
  <c r="G10" i="19"/>
  <c r="F10" i="19"/>
  <c r="C9" i="19"/>
  <c r="C8" i="19"/>
  <c r="C7" i="19"/>
  <c r="C10" i="19" s="1"/>
  <c r="Q10" i="18"/>
  <c r="P10" i="18"/>
  <c r="O10" i="18"/>
  <c r="N10" i="18"/>
  <c r="M10" i="18"/>
  <c r="L10" i="18"/>
  <c r="K10" i="18"/>
  <c r="J10" i="18"/>
  <c r="I10" i="18"/>
  <c r="H10" i="18"/>
  <c r="G10" i="18"/>
  <c r="F10" i="18"/>
  <c r="C9" i="18"/>
  <c r="C8" i="18"/>
  <c r="C7" i="18"/>
  <c r="C10" i="18" s="1"/>
  <c r="Q10" i="17"/>
  <c r="P10" i="17"/>
  <c r="O10" i="17"/>
  <c r="N10" i="17"/>
  <c r="M10" i="17"/>
  <c r="L10" i="17"/>
  <c r="K10" i="17"/>
  <c r="J10" i="17"/>
  <c r="I10" i="17"/>
  <c r="H10" i="17"/>
  <c r="G10" i="17"/>
  <c r="F10" i="17"/>
  <c r="C9" i="17"/>
  <c r="C8" i="17"/>
  <c r="C7" i="17"/>
  <c r="C10" i="17" s="1"/>
  <c r="P10" i="16"/>
  <c r="O10" i="16"/>
  <c r="N10" i="16"/>
  <c r="K10" i="16"/>
  <c r="J10" i="16"/>
  <c r="I10" i="16"/>
  <c r="H10" i="16"/>
  <c r="G10" i="16"/>
  <c r="F10" i="16"/>
  <c r="C9" i="16"/>
  <c r="C7" i="16"/>
  <c r="C8" i="9"/>
  <c r="C7" i="9"/>
  <c r="P10" i="7"/>
  <c r="O10" i="7"/>
  <c r="N10" i="7"/>
  <c r="M10" i="7"/>
  <c r="K10" i="7"/>
  <c r="J10" i="7"/>
  <c r="I10" i="7"/>
  <c r="G10" i="7"/>
  <c r="F10" i="7"/>
  <c r="C9" i="7"/>
  <c r="C8" i="7"/>
  <c r="C7" i="7"/>
  <c r="Q10" i="3"/>
  <c r="P10" i="3"/>
  <c r="O10" i="3"/>
  <c r="N10" i="3"/>
  <c r="M10" i="3"/>
  <c r="L10" i="3"/>
  <c r="K10" i="3"/>
  <c r="J10" i="3"/>
  <c r="I10" i="3"/>
  <c r="H10" i="3"/>
  <c r="G10" i="3"/>
  <c r="F10" i="3"/>
  <c r="C9" i="3"/>
  <c r="C8" i="3"/>
  <c r="C7" i="3"/>
  <c r="S10" i="6"/>
  <c r="R10" i="6"/>
  <c r="Q10" i="6"/>
  <c r="P10" i="6"/>
  <c r="O10" i="6"/>
  <c r="N10" i="6"/>
  <c r="M10" i="6"/>
  <c r="L10" i="6"/>
  <c r="K10" i="6"/>
  <c r="J10" i="6"/>
  <c r="I10" i="6"/>
  <c r="H10" i="6"/>
  <c r="C7" i="6"/>
  <c r="T10" i="5"/>
  <c r="S10" i="5"/>
  <c r="R10" i="5"/>
  <c r="Q10" i="5"/>
  <c r="M10" i="5"/>
  <c r="L10" i="5"/>
  <c r="K10" i="5"/>
  <c r="J10" i="5"/>
  <c r="I10" i="5"/>
  <c r="H10" i="5"/>
  <c r="G10" i="5"/>
  <c r="F10" i="5"/>
  <c r="C9" i="5"/>
  <c r="C8" i="5"/>
  <c r="C7" i="5"/>
  <c r="Q10" i="4"/>
  <c r="P10" i="4"/>
  <c r="O10" i="4"/>
  <c r="M10" i="4"/>
  <c r="L10" i="4"/>
  <c r="K10" i="4"/>
  <c r="J10" i="4"/>
  <c r="I10" i="4"/>
  <c r="C9" i="4"/>
  <c r="C10" i="4" s="1"/>
  <c r="C7" i="2"/>
  <c r="Q10" i="2"/>
  <c r="P10" i="2"/>
  <c r="O10" i="2"/>
  <c r="N10" i="2"/>
  <c r="M10" i="2"/>
  <c r="L10" i="2"/>
  <c r="K10" i="2"/>
  <c r="J10" i="2"/>
  <c r="I10" i="2"/>
  <c r="H10" i="2"/>
  <c r="G10" i="2"/>
  <c r="F10" i="2"/>
  <c r="C10" i="1"/>
  <c r="C9" i="1"/>
  <c r="C8" i="1"/>
  <c r="J10" i="1" s="1"/>
  <c r="C7" i="1"/>
  <c r="S10" i="1"/>
  <c r="R10" i="1"/>
  <c r="Q10" i="1"/>
  <c r="P10" i="1"/>
  <c r="O10" i="1"/>
  <c r="N10" i="1"/>
  <c r="M10" i="1"/>
  <c r="L10" i="1"/>
  <c r="K10" i="1"/>
  <c r="I10" i="1"/>
  <c r="H10" i="1"/>
  <c r="E10" i="1"/>
  <c r="D10" i="1"/>
  <c r="C10" i="16" l="1"/>
  <c r="C10" i="9"/>
  <c r="C10" i="8"/>
  <c r="C10" i="7"/>
  <c r="C10" i="3"/>
  <c r="C10" i="6"/>
  <c r="C10" i="5"/>
</calcChain>
</file>

<file path=xl/sharedStrings.xml><?xml version="1.0" encoding="utf-8"?>
<sst xmlns="http://schemas.openxmlformats.org/spreadsheetml/2006/main" count="926" uniqueCount="232">
  <si>
    <t xml:space="preserve">                                                                                                                                                                                                          </t>
  </si>
  <si>
    <t>SHELTECH CERAMICS LTD.</t>
  </si>
  <si>
    <t xml:space="preserve">        Shift Wise  Sr.Staff  Report</t>
  </si>
  <si>
    <t>DEPARTMENT: PRESS</t>
  </si>
  <si>
    <t>Plant-1              SPH-4402N</t>
  </si>
  <si>
    <t>Plant-3          Porcelain</t>
  </si>
  <si>
    <r>
      <t xml:space="preserve">Press Cycle / SP.Pressure </t>
    </r>
    <r>
      <rPr>
        <b/>
        <i/>
        <sz val="11"/>
        <color theme="1"/>
        <rFont val="Calibri"/>
        <family val="2"/>
      </rPr>
      <t>→</t>
    </r>
  </si>
  <si>
    <t>8.8/460</t>
  </si>
  <si>
    <t>6.8/350</t>
  </si>
  <si>
    <r>
      <rPr>
        <b/>
        <sz val="16"/>
        <color rgb="FFCC0000"/>
        <rFont val="Calibri"/>
        <family val="2"/>
        <scheme val="minor"/>
      </rPr>
      <t>Press Breakdown</t>
    </r>
    <r>
      <rPr>
        <b/>
        <sz val="16"/>
        <color theme="1"/>
        <rFont val="Calibri"/>
        <family val="2"/>
        <scheme val="minor"/>
      </rPr>
      <t xml:space="preserve"> (Min)</t>
    </r>
  </si>
  <si>
    <t>Plant-01</t>
  </si>
  <si>
    <t>Plant 3</t>
  </si>
  <si>
    <t>Size (c.m)→</t>
  </si>
  <si>
    <t>40x40</t>
  </si>
  <si>
    <t>60x60</t>
  </si>
  <si>
    <t>Plant 1</t>
  </si>
  <si>
    <t>Rejection Tiles</t>
  </si>
  <si>
    <t>TOTAL (M²)</t>
  </si>
  <si>
    <t>PH - 1</t>
  </si>
  <si>
    <t>PH - 2</t>
  </si>
  <si>
    <t>PH - 3</t>
  </si>
  <si>
    <t>PH - 4</t>
  </si>
  <si>
    <t>Press+ Dryer</t>
  </si>
  <si>
    <t>Electrical</t>
  </si>
  <si>
    <t>Mechanical</t>
  </si>
  <si>
    <t>Glaze line</t>
  </si>
  <si>
    <t xml:space="preserve">Press+ Dryer </t>
  </si>
  <si>
    <t>Plant-1</t>
  </si>
  <si>
    <t>Remarks</t>
  </si>
  <si>
    <t>1st Shift Production</t>
  </si>
  <si>
    <t>2nd Shift Production</t>
  </si>
  <si>
    <t>3rd Shift Productin</t>
  </si>
  <si>
    <t>Grand Total</t>
  </si>
  <si>
    <t xml:space="preserve">      DATE: 01/11/24</t>
  </si>
  <si>
    <t>26+20</t>
  </si>
  <si>
    <t>Plant-1 Press-1 SPE Motion Not Complete Alarm Coming, Dryer Drive Motor-168,164,160 Chain Tihgt. Plant-3 Press-3 360 Belt &amp; Pulley Change.</t>
  </si>
  <si>
    <t>15+5</t>
  </si>
  <si>
    <t>3+8</t>
  </si>
  <si>
    <t>Unit-03 Dryer Output Elevator Roller Adjust. Plant-01, Press-01 Die set Alarm coming.Both Press Punch And Grid Clean.</t>
  </si>
  <si>
    <t>Plant-1              Porcelain</t>
  </si>
  <si>
    <t>9.0/481</t>
  </si>
  <si>
    <t>20+5</t>
  </si>
  <si>
    <t xml:space="preserve">Production change </t>
  </si>
  <si>
    <t>Plant-01 PH-01  upper punch centering &amp; production change SPH-4402 to Porcelain,Plant-03 PH-04 RTL-4 teeth belt change &amp; Dryer output fast roller adjust</t>
  </si>
  <si>
    <t>2,4</t>
  </si>
  <si>
    <t>22,24,27</t>
  </si>
  <si>
    <t xml:space="preserve">      DATE: 02/11/24</t>
  </si>
  <si>
    <t>48+20</t>
  </si>
  <si>
    <t>29+2</t>
  </si>
  <si>
    <t>Plant-01,PH-01 Upper Punch Centering And RPR Bed Leval,Plant-03 ,PH-03 LB Filler Box Pusher Bar Support Bolt Broken New Bolt Adjust.</t>
  </si>
  <si>
    <t>24+35</t>
  </si>
  <si>
    <t xml:space="preserve">Press+Dosing + Dryer </t>
  </si>
  <si>
    <t>6+15+0</t>
  </si>
  <si>
    <t>Plant-1 Press-1 upper punch change &amp; RPR-2 table 360hX100 belt pulley change &amp; Dryer-1 Layer-5 M-152 drive motor chain change. Plant-3 both press grid &amp; punch clean.</t>
  </si>
  <si>
    <t>22,24,27,35</t>
  </si>
  <si>
    <t>plant  1 some maintenance work fore drayer and plant 3 press 4  cavity  no2 lower punch change due to punch problem new punch setting</t>
  </si>
  <si>
    <t>11,12,16</t>
  </si>
  <si>
    <t>25+47</t>
  </si>
  <si>
    <t>DATE: 03/11/24</t>
  </si>
  <si>
    <t xml:space="preserve">Lab Sample </t>
  </si>
  <si>
    <t>27+10</t>
  </si>
  <si>
    <t>30+60</t>
  </si>
  <si>
    <t>6.9/350</t>
  </si>
  <si>
    <t>Plant-1 both press grid &amp; punch clean.Press-1 Die set alarm coming. Press-2 RPR roller conv. Not working alarm coming several time for electrical problem. Plant-3 Press-4 super white sample given.</t>
  </si>
  <si>
    <t>Both press punch ,grid clean &amp; PH-02 RPR bed teeth belt &amp; pulley chnagge,Plant-03 production change,PH-04 grid &amp; hopper wash ,Dryer layer-01 lock-bearing change</t>
  </si>
  <si>
    <t>60x60(SW)</t>
  </si>
  <si>
    <t>6.3/370</t>
  </si>
  <si>
    <t>Plant 01: Glaze line (Production) Stop. Plant 03: Dryer output jam, Production change.</t>
  </si>
  <si>
    <t>60x60 Porcelain</t>
  </si>
  <si>
    <t>6+5</t>
  </si>
  <si>
    <t>19,21, 26,28,29,31</t>
  </si>
  <si>
    <t>2,4,11</t>
  </si>
  <si>
    <t xml:space="preserve">      DATE: 04/11/24</t>
  </si>
  <si>
    <r>
      <rPr>
        <b/>
        <sz val="10"/>
        <color theme="1"/>
        <rFont val="Calibri"/>
        <family val="2"/>
        <scheme val="minor"/>
      </rPr>
      <t xml:space="preserve">Plant :1 </t>
    </r>
    <r>
      <rPr>
        <sz val="10"/>
        <color theme="1"/>
        <rFont val="Calibri"/>
        <family val="2"/>
        <scheme val="minor"/>
      </rPr>
      <t>Press -1 tilter 660 teeth belt change,Die-set Arlam.</t>
    </r>
    <r>
      <rPr>
        <b/>
        <sz val="10"/>
        <color theme="1"/>
        <rFont val="Calibri"/>
        <family val="2"/>
        <scheme val="minor"/>
      </rPr>
      <t>Plant :3-</t>
    </r>
    <r>
      <rPr>
        <sz val="10"/>
        <color theme="1"/>
        <rFont val="Calibri"/>
        <family val="2"/>
        <scheme val="minor"/>
      </rPr>
      <t xml:space="preserve"> Press -3 RPR teeth belt Change.production change,PH-4 : Tilter M-13-Shaft ,Bearing change.</t>
    </r>
  </si>
  <si>
    <t>Plant-01 Press -02 die set alarm coming,Plant-03 Dosing silo problem then encoder change &amp; calibration ,Dryer output layer-02 fast roller chain fall down,PH-04 cavity-02 lower punch paper setting,Ph-04 acp pipe adjust</t>
  </si>
  <si>
    <t>11,12</t>
  </si>
  <si>
    <t>26,27,28,31</t>
  </si>
  <si>
    <t>8.8/481</t>
  </si>
  <si>
    <t>5.6/400</t>
  </si>
  <si>
    <t>Dosing</t>
  </si>
  <si>
    <t>73+10</t>
  </si>
  <si>
    <t>Press Electrical loss</t>
  </si>
  <si>
    <t>Dryer Electrical loss</t>
  </si>
  <si>
    <t>Plant-01 PH-01 Die Set Alarm Coming  SO PH-01 YV-22 A Side Proportional Valve Change &amp; Dryer Layer No-01 Slow Drive Motor M-168 M1,M-168M2 Motor Chain Change,Plant-03 Both Press Upper Punch Centering ,Both Press All Cavity Upper Punch Coloum Side Paper Given,PH-04 RTL lifting Motor Braker Trip-02 Time Electrical People Adjust  Motor Clutch ,Dryer Output NUE-A Lifting Motor Clutch Chnage.</t>
  </si>
  <si>
    <t>5.8/400</t>
  </si>
  <si>
    <t>Plant-01, Press-01 Die Set Alarm Coming And Working. Plant-03 Press 04 Upper Punch Centering.</t>
  </si>
  <si>
    <t>24+5</t>
  </si>
  <si>
    <t xml:space="preserve">      DATE: 05/11/24</t>
  </si>
  <si>
    <t>60x60(GLX)</t>
  </si>
  <si>
    <t>60x60(SPH)</t>
  </si>
  <si>
    <t>6.8/330</t>
  </si>
  <si>
    <t>Production change</t>
  </si>
  <si>
    <t>Plant-01 both press grid &amp; lower punch change &amp; PH-02 RPR bed teeth pulley change,Plant-03 PH-03 lower punch change &amp; production change</t>
  </si>
  <si>
    <t xml:space="preserve"> </t>
  </si>
  <si>
    <t>Plant-01 both press grid &amp; lower punch &amp; Mould Clean,Plant-03,PH-04 RTL Table  Gider Adjust &amp; Transport Line Level Adjust,01 Pcs V Belt Rejoint &amp; Tilter Barier Adjust.</t>
  </si>
  <si>
    <t>4,11,12</t>
  </si>
  <si>
    <t>14,19,21,25</t>
  </si>
  <si>
    <t>Plant-01 Dryer input layer-01 &amp; -03 lock-bearing change,Both press oil load &amp; PH-02 recycling pump setting,Plant-03 PH-04 cavity-02 lower punch change &amp; RPR bed teeth belt &amp; pulley change</t>
  </si>
  <si>
    <t>8.9/481</t>
  </si>
  <si>
    <t xml:space="preserve">      DATE: 06/11/24</t>
  </si>
  <si>
    <t>Plant-01: Motor and gear box change, Belt change, Sensor change. Plant 03: Tilter level adjust.</t>
  </si>
  <si>
    <t>4,12</t>
  </si>
  <si>
    <t>19,21,22,23</t>
  </si>
  <si>
    <t>Plant-01 Press -01 RPR Leveling and Die Set Alarm Coming. Plant-03, Press-03 LB Charger Pusher Bar Bolt Broken And Its Maintanance.</t>
  </si>
  <si>
    <t>Mechanical( LB Press-03)</t>
  </si>
  <si>
    <t xml:space="preserve">      DATE: 07/11/24</t>
  </si>
  <si>
    <r>
      <t xml:space="preserve">Plant-01 </t>
    </r>
    <r>
      <rPr>
        <sz val="11"/>
        <color theme="1"/>
        <rFont val="Calibri"/>
        <family val="2"/>
        <scheme val="minor"/>
      </rPr>
      <t>Both Press Grid, Punch &amp; Mould Clean &amp; Column Greasing And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Press no. 01 RTL Bed 01 pcs Channel Adjust &amp; Dryer Drive Motor (M-160 &amp; M-164) 02 pcs Chain Change</t>
    </r>
    <r>
      <rPr>
        <b/>
        <sz val="11"/>
        <color theme="1"/>
        <rFont val="Calibri"/>
        <family val="2"/>
        <scheme val="minor"/>
      </rPr>
      <t xml:space="preserve">. Plant-03 </t>
    </r>
    <r>
      <rPr>
        <sz val="11"/>
        <color theme="1"/>
        <rFont val="Calibri"/>
        <family val="2"/>
        <scheme val="minor"/>
      </rPr>
      <t>Press no. 03 LB Fillerbox Pusher Bar Bolt Broken And Work On It.</t>
    </r>
  </si>
  <si>
    <t xml:space="preserve"> Dryer</t>
  </si>
  <si>
    <t>Press</t>
  </si>
  <si>
    <t>38 + 15</t>
  </si>
  <si>
    <t>118+4</t>
  </si>
  <si>
    <t>Plant 01: Press 02, cavity 03, Upper punch change. Plant 03: 5 types sample make. (FBPVT-6600 GLX, SP-6610FB)</t>
  </si>
  <si>
    <t>Sample make</t>
  </si>
  <si>
    <t>15+57</t>
  </si>
  <si>
    <t>13+46</t>
  </si>
  <si>
    <t>2,12</t>
  </si>
  <si>
    <t>19,23,24</t>
  </si>
  <si>
    <r>
      <rPr>
        <b/>
        <sz val="11"/>
        <color theme="1"/>
        <rFont val="Calibri"/>
        <family val="2"/>
        <scheme val="minor"/>
      </rPr>
      <t xml:space="preserve">Plant01:- </t>
    </r>
    <r>
      <rPr>
        <sz val="11"/>
        <color theme="1"/>
        <rFont val="Calibri"/>
        <family val="2"/>
        <scheme val="minor"/>
      </rPr>
      <t xml:space="preserve"> Both press gride wash, Drayer output sensor signal problem, AEO-A timming belt change, PH01 grid adjust. </t>
    </r>
    <r>
      <rPr>
        <b/>
        <sz val="11"/>
        <color theme="1"/>
        <rFont val="Calibri"/>
        <family val="2"/>
        <scheme val="minor"/>
      </rPr>
      <t xml:space="preserve">Plant03:- </t>
    </r>
    <r>
      <rPr>
        <sz val="11"/>
        <color theme="1"/>
        <rFont val="Calibri"/>
        <family val="2"/>
        <scheme val="minor"/>
      </rPr>
      <t>PH04 dossing sample making.</t>
    </r>
  </si>
  <si>
    <t>6.9/330</t>
  </si>
  <si>
    <t>8.9/480</t>
  </si>
  <si>
    <t xml:space="preserve">      DATE: 08/11/24</t>
  </si>
  <si>
    <t>46+38</t>
  </si>
  <si>
    <t>26+6</t>
  </si>
  <si>
    <t>Plant-01,PH-02 Cavity NO-02 Upper And Lower Punch Change,Plant 03: Press 04 cavity 02 Lower punch change.</t>
  </si>
  <si>
    <t>40x40(SPH)</t>
  </si>
  <si>
    <t>7+8</t>
  </si>
  <si>
    <t>Plant-01, Production Change Porcelain To SPH, Plant-03 Dryer Input Middle Layer Lock Bearing Change.</t>
  </si>
  <si>
    <t>Production Change</t>
  </si>
  <si>
    <t>25,29</t>
  </si>
  <si>
    <t>40x40( Porcelain)</t>
  </si>
  <si>
    <t>60x60 (SPH)</t>
  </si>
  <si>
    <t>60x60(6510FB)</t>
  </si>
  <si>
    <t>Production Stop</t>
  </si>
  <si>
    <t>6.2/350</t>
  </si>
  <si>
    <t>6.2/380</t>
  </si>
  <si>
    <t>1,5,10</t>
  </si>
  <si>
    <r>
      <rPr>
        <b/>
        <sz val="11"/>
        <color theme="1"/>
        <rFont val="Calibri"/>
        <family val="2"/>
        <scheme val="minor"/>
      </rPr>
      <t>Plant-1:-</t>
    </r>
    <r>
      <rPr>
        <sz val="11"/>
        <color theme="1"/>
        <rFont val="Calibri"/>
        <family val="2"/>
        <scheme val="minor"/>
      </rPr>
      <t xml:space="preserve"> both press punch &amp; grid clean. </t>
    </r>
    <r>
      <rPr>
        <b/>
        <sz val="11"/>
        <color theme="1"/>
        <rFont val="Calibri"/>
        <family val="2"/>
        <scheme val="minor"/>
      </rPr>
      <t>Plant-3:-</t>
    </r>
    <r>
      <rPr>
        <sz val="11"/>
        <color theme="1"/>
        <rFont val="Calibri"/>
        <family val="2"/>
        <scheme val="minor"/>
      </rPr>
      <t xml:space="preserve"> production change SPH to 6510FB. Both press production stop for kiln output quality problem.</t>
    </r>
  </si>
  <si>
    <r>
      <rPr>
        <b/>
        <sz val="14"/>
        <color rgb="FFCC0000"/>
        <rFont val="Calibri"/>
        <family val="2"/>
        <scheme val="minor"/>
      </rPr>
      <t>Press Breakdown</t>
    </r>
    <r>
      <rPr>
        <b/>
        <sz val="14"/>
        <color theme="1"/>
        <rFont val="Calibri"/>
        <family val="2"/>
        <scheme val="minor"/>
      </rPr>
      <t xml:space="preserve"> (Min)</t>
    </r>
  </si>
  <si>
    <t>9.0/480</t>
  </si>
  <si>
    <t xml:space="preserve">      DATE: 09/11/24</t>
  </si>
  <si>
    <t>60x60 (GLX-6601)</t>
  </si>
  <si>
    <t>40x40(SPH-4401)</t>
  </si>
  <si>
    <t>6+6</t>
  </si>
  <si>
    <t>90+60</t>
  </si>
  <si>
    <t>84+10</t>
  </si>
  <si>
    <t>Plant-01,Dryer Blower No-02 SPB -1800 Lw V-Belt Change, Plant-03 Both Press Production Change,PH-03 Grid Change 03 time due to Thickness Adjust,PH-04 Both Cavity Lower Punch Side Moving,Dryer Output NUE-B line  M-92 motor 1120H150 teeth belt And Pulley Change.</t>
  </si>
  <si>
    <t>8+10</t>
  </si>
  <si>
    <t>Plant- 1 PH- 2 Pusher Bar Foam Setting, Plant- 3 Dryer Input Fast Roller Layer- 5 Lock Bearing Change.</t>
  </si>
  <si>
    <t>Mould Change</t>
  </si>
  <si>
    <t>54+10</t>
  </si>
  <si>
    <t>Dosing problem</t>
  </si>
  <si>
    <r>
      <t xml:space="preserve">Plant-1 </t>
    </r>
    <r>
      <rPr>
        <b/>
        <sz val="10"/>
        <color rgb="FFFF0000"/>
        <rFont val="Calibri"/>
        <family val="2"/>
        <scheme val="minor"/>
      </rPr>
      <t xml:space="preserve">Press-2 Mould change (40X40)cm to Floor (30X60)cm </t>
    </r>
    <r>
      <rPr>
        <b/>
        <sz val="10"/>
        <rFont val="Calibri"/>
        <family val="2"/>
        <scheme val="minor"/>
      </rPr>
      <t>&amp; Press-1 mould change will be after powder finish</t>
    </r>
    <r>
      <rPr>
        <b/>
        <sz val="10"/>
        <color theme="1"/>
        <rFont val="Calibri"/>
        <family val="2"/>
        <scheme val="minor"/>
      </rPr>
      <t>. Plant-3 press-3 pusher bar front side V pulley change &amp; Press-4 grid change.</t>
    </r>
  </si>
  <si>
    <t>9,10</t>
  </si>
  <si>
    <t>26,27,31,35</t>
  </si>
  <si>
    <t>5.9/380</t>
  </si>
  <si>
    <t>30x60(Porcelain)</t>
  </si>
  <si>
    <t xml:space="preserve">      DATE: 10/11/24</t>
  </si>
  <si>
    <t>200+100</t>
  </si>
  <si>
    <t>185+10</t>
  </si>
  <si>
    <t>97+27</t>
  </si>
  <si>
    <t xml:space="preserve"> Dryer </t>
  </si>
  <si>
    <t>13+15</t>
  </si>
  <si>
    <t>6.0/380</t>
  </si>
  <si>
    <t>60x60(GLX-6601)</t>
  </si>
  <si>
    <t>60x60(porcelain)</t>
  </si>
  <si>
    <t>Plant-01 ,Both Press Mould Change(40x40)c.m To (30x60)c.m.,PH-01 DCL Charger Plate Change,Dryer Input AEO-B Digonal Sensor Electrical Problem Electrical People Working,Plant-03 Production Change GLX-6601 to Porcelain Production Runing,Dryer output NUE-B M-96 Motor  1400H 150 teeth Belt Change,PH-03 Grid Change Due to Thickness Adjust &amp; M-34c Motor 1120H100 Teeth belt Change,PH-04 Upper Punch Centering Due to Body Crack Resoan.</t>
  </si>
  <si>
    <t>Plant-3</t>
  </si>
  <si>
    <t xml:space="preserve">      DATE: 11/11/24</t>
  </si>
  <si>
    <t xml:space="preserve">      DATE: 12/11/24</t>
  </si>
  <si>
    <t>2,11,12</t>
  </si>
  <si>
    <t>30+25</t>
  </si>
  <si>
    <t>30+5</t>
  </si>
  <si>
    <t xml:space="preserve">Plant-1 Both press grid &amp; punch clean &amp; Both press upper punch centering,NUE-A lifting belt joint &amp; level adjust. Plant-3 Both press grid change &amp; Thicness adjust,Ph-04 tilter barrier adjust </t>
  </si>
  <si>
    <t>20,21,22,24</t>
  </si>
  <si>
    <t>5.5/344</t>
  </si>
  <si>
    <t>12+10</t>
  </si>
  <si>
    <t>Plant 01: RTL-1 jam line on off time, Press 01 SPE motion not complete alarm, Dryer output jam, Plant 03: Press 03 punch centering, press 04: RPR bed belt change.</t>
  </si>
  <si>
    <t>Plant-01 Press 02 Die Set Alarm Coming, Plant-03 Press-03 Powder Grid Change.</t>
  </si>
  <si>
    <t>Plant-03</t>
  </si>
  <si>
    <t>5.7/344</t>
  </si>
  <si>
    <t>7.1/350</t>
  </si>
  <si>
    <t>Press Breakdown</t>
  </si>
  <si>
    <r>
      <t xml:space="preserve">Plant01:- </t>
    </r>
    <r>
      <rPr>
        <sz val="11"/>
        <color theme="1"/>
        <rFont val="Calibri"/>
        <family val="2"/>
        <scheme val="minor"/>
      </rPr>
      <t>PH02 Lower punch side grinding for SPE moton alarm coming.</t>
    </r>
    <r>
      <rPr>
        <b/>
        <sz val="11"/>
        <color theme="1"/>
        <rFont val="Calibri"/>
        <family val="2"/>
        <scheme val="minor"/>
      </rPr>
      <t xml:space="preserve"> Plant03:- </t>
    </r>
    <r>
      <rPr>
        <sz val="11"/>
        <color theme="1"/>
        <rFont val="Calibri"/>
        <family val="2"/>
        <scheme val="minor"/>
      </rPr>
      <t>Drayer drive chain change.</t>
    </r>
  </si>
  <si>
    <t>1,2,3,4,11</t>
  </si>
  <si>
    <t>19,20,21,22,24</t>
  </si>
  <si>
    <t>Plant 01: Press 01 RPR bed 01 pcs teeth pulley change, Press 02: SPE Motion alarm. Plant 03: Dryer output layer 02 lock bearing change.</t>
  </si>
  <si>
    <t>83+5</t>
  </si>
  <si>
    <t>12+15</t>
  </si>
  <si>
    <t>15+304</t>
  </si>
  <si>
    <t>Press 01: PH-01 SPE Monition Not Complete Alarm Coming,PH-02 SPE Monition alarm Coming,Die Set  Alarm Coming,PH-02 YV 22 A Proportional Valve Change (Old Valve) Set,All Lower Punch Granding.Plant-03 PH-04 RPR Bed And Tilter Leval Adjust,Dryer Input layer No-04 Fast Roller Lock bearing Change,Dryer Input Elevator  Top Layer 1000h 150 Teeth Belt And Pullye change.</t>
  </si>
  <si>
    <t>145+10</t>
  </si>
  <si>
    <t>19,22,24</t>
  </si>
  <si>
    <t>Plant-1 Prss-2 SPE Motion Alarm &amp; BT-7 Thermocouple Problem Electrical Working, Dryer Layer 5 Lock Bearing Change. Plant-3  Press-3 Cavity 1 Lower Punch And Press-4 Cavity 1 Lower Punch Change. Press-3 LB Safety Guard Alarm Coming Electrical Work.</t>
  </si>
  <si>
    <t>35+25</t>
  </si>
  <si>
    <t xml:space="preserve">Plant-1 Both Press Grid Lower Punch Cleaning, Coloumn Greasing, Dryer Output Elavator Chain Grease &amp; Dust Clean ,Plant-3 Press-3 LB Divaro Safety Circuit Not Read Alarm Coming &amp; Dryer Blower inverter Tripped, </t>
  </si>
  <si>
    <t>7.0/344</t>
  </si>
  <si>
    <t>1,16</t>
  </si>
  <si>
    <t xml:space="preserve">      DATE: 13/11/24</t>
  </si>
  <si>
    <t>3rd Shift Production</t>
  </si>
  <si>
    <t>7.0/335</t>
  </si>
  <si>
    <r>
      <t xml:space="preserve">Plant01:- </t>
    </r>
    <r>
      <rPr>
        <sz val="11"/>
        <color theme="1"/>
        <rFont val="Calibri"/>
        <family val="2"/>
        <scheme val="minor"/>
      </rPr>
      <t xml:space="preserve">Drayer Elevetor Electrical problem, Both press grid &amp; colum wash, Colum greasing. </t>
    </r>
    <r>
      <rPr>
        <b/>
        <sz val="11"/>
        <color theme="1"/>
        <rFont val="Calibri"/>
        <family val="2"/>
        <scheme val="minor"/>
      </rPr>
      <t xml:space="preserve">Plant03:- </t>
    </r>
    <r>
      <rPr>
        <sz val="11"/>
        <color theme="1"/>
        <rFont val="Calibri"/>
        <family val="2"/>
        <scheme val="minor"/>
      </rPr>
      <t>PH03 work for wight variation, Ph04 stop &amp; checking by kisor Sir.</t>
    </r>
  </si>
  <si>
    <t>30x60</t>
  </si>
  <si>
    <t>48+15</t>
  </si>
  <si>
    <t>1,5,12</t>
  </si>
  <si>
    <t>13,14,15,20</t>
  </si>
  <si>
    <t>Plant-1 Press -2 Encoder Faulty BQ-10 Alarm Coming Electrical Work, BT-7 Alarm Coming, Both Press SPE Motion Alarm Coming, Plant-3 Press-4 Mold Spaccer Given &amp; RTL -4 Belt Change 1400*100</t>
  </si>
  <si>
    <t>145+5</t>
  </si>
  <si>
    <t>Plant-1 Press -1 det set alarm coming &amp; proportional valve change .Plant-3 Press -4 punch clean.</t>
  </si>
  <si>
    <t>Lab Sample</t>
  </si>
  <si>
    <t>Plant-1 press-2, A-side proportional valve change, lower punch clean &amp; rustic punch sample making Electrical BT-7 Cable Setting. Plant-3 Press-3 Upper Punch Alignment.</t>
  </si>
  <si>
    <t xml:space="preserve">      DATE: 14/11/24</t>
  </si>
  <si>
    <t>Plant-01,PH-01 Last Die Set alarm Coming,Both Press Mould Punch Grid Clean,PH-02 SPE Monition Not Completed Alarm Coming ,PH-02 Cavity no-02 lower Punch Rotad For Chipping Resoan.</t>
  </si>
  <si>
    <t>4,8,10</t>
  </si>
  <si>
    <r>
      <t xml:space="preserve">Plant01:- </t>
    </r>
    <r>
      <rPr>
        <sz val="9"/>
        <color theme="1"/>
        <rFont val="Calibri"/>
        <family val="2"/>
        <scheme val="minor"/>
      </rPr>
      <t>PH01 Die encoder problem, many times alarm coming. PH02 Die heater &amp; cable problem, Filler box support pully change &amp; filler box adjust.</t>
    </r>
  </si>
  <si>
    <t>19,21,24</t>
  </si>
  <si>
    <t>Press-1+2 Both SPE Motion Not Complete Alarm Coming, STP Punch Sample Making, Press-2 Upper Punch Centering, Plant-3 dryer Roller Holder Setting.</t>
  </si>
  <si>
    <t xml:space="preserve">      DATE: 15/11/24</t>
  </si>
  <si>
    <t>2,8,11</t>
  </si>
  <si>
    <t>Plant-1 both press lower punch &amp; grid clean &amp; Press-2 SPE motion alarm coming &amp; Press-2 upper punch centering&amp;  dryer-1 input elevator chain greasing.</t>
  </si>
  <si>
    <t>5.0/344</t>
  </si>
  <si>
    <t>20,22</t>
  </si>
  <si>
    <r>
      <t xml:space="preserve">Plant01:- </t>
    </r>
    <r>
      <rPr>
        <sz val="9"/>
        <color theme="1"/>
        <rFont val="Calibri"/>
        <family val="2"/>
        <scheme val="minor"/>
      </rPr>
      <t xml:space="preserve">PH01 recyle pump seal change, sp1,sp5,sp7 filter change, Drayer output elevetor motor clutch problem. </t>
    </r>
    <r>
      <rPr>
        <b/>
        <sz val="9"/>
        <color theme="1"/>
        <rFont val="Calibri"/>
        <family val="2"/>
        <scheme val="minor"/>
      </rPr>
      <t xml:space="preserve">Plant03:- </t>
    </r>
    <r>
      <rPr>
        <sz val="9"/>
        <color theme="1"/>
        <rFont val="Calibri"/>
        <family val="2"/>
        <scheme val="minor"/>
      </rPr>
      <t>RPR-3 tilter pully &amp; ruller adjust. RPR-4 H1400 belt change.</t>
    </r>
  </si>
  <si>
    <t xml:space="preserve">      DATE: 16/11/24</t>
  </si>
  <si>
    <t>Plant-01 ,Both Press Mould,Punch Grid Clean,Dryer Output Elevator  M-82 Motor  850H150 Teeth Belt Change,Dryer Input Layer No-03 M-65 Motor Chain Change &amp; Dryer output Layer No-01 M-76 Motor Chain Change,Plant-03 PH-03 Tilter M-14 motor Change,PH-03 Tilter Level Adjust &amp; Barrier Adjust.</t>
  </si>
  <si>
    <t>6.9/335</t>
  </si>
  <si>
    <t>26+9</t>
  </si>
  <si>
    <t>Plant-01 both Press Grid Punch clean &amp; Die Set Alarm, Dryer Chain Change, Plant- 3 Dosing Chain Adjust.</t>
  </si>
  <si>
    <t>14,16,21,23</t>
  </si>
  <si>
    <t>1,4,5</t>
  </si>
  <si>
    <t>Press-1= 12 min, Press-2=73 min</t>
  </si>
  <si>
    <t>Plant-1 Both Press Punch, Gride, Plunger Clean &amp; Coloumn Grease. Press-2 SPE Motion Alarm Coming &amp; Tlter Belt Rubber Pulley Adjust &amp; Lower Punch Rotating For Chipping.</t>
  </si>
  <si>
    <t>5+5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</si>
</sst>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6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B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11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1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0" fontId="1" fillId="0" borderId="0" xfId="0" applyFont="1"/>
    <xf numFmtId="0" fontId="14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7" fillId="11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9" borderId="4" xfId="0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opLeftCell="D3" zoomScale="86" zoomScaleNormal="86" workbookViewId="0">
      <selection activeCell="K14" sqref="K14"/>
    </sheetView>
  </sheetViews>
  <sheetFormatPr defaultRowHeight="15" x14ac:dyDescent="0.25"/>
  <cols>
    <col min="2" max="2" width="11.42578125" customWidth="1"/>
    <col min="3" max="3" width="14.85546875" customWidth="1"/>
    <col min="12" max="12" width="12.140625" customWidth="1"/>
    <col min="14" max="14" width="11.7109375" customWidth="1"/>
    <col min="15" max="15" width="10.42578125" customWidth="1"/>
    <col min="16" max="16" width="11.85546875" customWidth="1"/>
    <col min="17" max="17" width="10" bestFit="1" customWidth="1"/>
    <col min="20" max="20" width="57" customWidth="1"/>
  </cols>
  <sheetData>
    <row r="1" spans="1:20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1"/>
    </row>
    <row r="2" spans="1:20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2" t="s">
        <v>33</v>
      </c>
    </row>
    <row r="3" spans="1:20" ht="63.75" customHeight="1" x14ac:dyDescent="0.25">
      <c r="A3" s="81" t="s">
        <v>3</v>
      </c>
      <c r="B3" s="81"/>
      <c r="C3" s="81"/>
      <c r="D3" s="82" t="s">
        <v>4</v>
      </c>
      <c r="E3" s="83"/>
      <c r="F3" s="82" t="s">
        <v>39</v>
      </c>
      <c r="G3" s="83"/>
      <c r="H3" s="84" t="s">
        <v>5</v>
      </c>
      <c r="I3" s="85"/>
      <c r="J3" s="1"/>
      <c r="K3" s="1"/>
      <c r="L3" s="1"/>
      <c r="M3" s="1"/>
      <c r="N3" s="1"/>
      <c r="O3" s="3"/>
      <c r="P3" s="3"/>
      <c r="Q3" s="3"/>
      <c r="R3" s="4"/>
      <c r="S3" s="4"/>
      <c r="T3" s="5"/>
    </row>
    <row r="4" spans="1:20" ht="21" x14ac:dyDescent="0.25">
      <c r="A4" s="64" t="s">
        <v>6</v>
      </c>
      <c r="B4" s="64"/>
      <c r="C4" s="64"/>
      <c r="D4" s="53" t="s">
        <v>7</v>
      </c>
      <c r="E4" s="54"/>
      <c r="F4" s="53" t="s">
        <v>40</v>
      </c>
      <c r="G4" s="54"/>
      <c r="H4" s="65" t="s">
        <v>8</v>
      </c>
      <c r="I4" s="65"/>
      <c r="J4" s="66" t="s">
        <v>9</v>
      </c>
      <c r="K4" s="67"/>
      <c r="L4" s="67"/>
      <c r="M4" s="67"/>
      <c r="N4" s="67"/>
      <c r="O4" s="6" t="s">
        <v>10</v>
      </c>
      <c r="P4" s="60" t="s">
        <v>44</v>
      </c>
      <c r="Q4" s="61"/>
      <c r="R4" s="7"/>
      <c r="S4" s="8" t="s">
        <v>11</v>
      </c>
      <c r="T4" s="9" t="s">
        <v>45</v>
      </c>
    </row>
    <row r="5" spans="1:20" s="1" customFormat="1" ht="18.75" x14ac:dyDescent="0.25">
      <c r="A5" s="75" t="s">
        <v>12</v>
      </c>
      <c r="B5" s="75"/>
      <c r="C5" s="75"/>
      <c r="D5" s="55" t="s">
        <v>13</v>
      </c>
      <c r="E5" s="56"/>
      <c r="F5" s="55" t="s">
        <v>13</v>
      </c>
      <c r="G5" s="56"/>
      <c r="H5" s="76" t="s">
        <v>14</v>
      </c>
      <c r="I5" s="76"/>
      <c r="J5" s="77" t="s">
        <v>15</v>
      </c>
      <c r="K5" s="78"/>
      <c r="L5" s="78"/>
      <c r="M5" s="78"/>
      <c r="N5" s="10"/>
      <c r="O5" s="62" t="s">
        <v>11</v>
      </c>
      <c r="P5" s="63"/>
      <c r="Q5" s="63"/>
      <c r="R5" s="68" t="s">
        <v>16</v>
      </c>
      <c r="S5" s="68"/>
      <c r="T5" s="11"/>
    </row>
    <row r="6" spans="1:20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3" t="s">
        <v>18</v>
      </c>
      <c r="G6" s="13" t="s">
        <v>19</v>
      </c>
      <c r="H6" s="14" t="s">
        <v>20</v>
      </c>
      <c r="I6" s="14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42</v>
      </c>
      <c r="O6" s="15" t="s">
        <v>26</v>
      </c>
      <c r="P6" s="15" t="s">
        <v>24</v>
      </c>
      <c r="Q6" s="15" t="s">
        <v>25</v>
      </c>
      <c r="R6" s="16" t="s">
        <v>27</v>
      </c>
      <c r="S6" s="16" t="s">
        <v>11</v>
      </c>
      <c r="T6" s="17" t="s">
        <v>28</v>
      </c>
    </row>
    <row r="7" spans="1:20" ht="45" x14ac:dyDescent="0.25">
      <c r="A7" s="71" t="s">
        <v>29</v>
      </c>
      <c r="B7" s="72"/>
      <c r="C7" s="18">
        <f>D7+E7+H7+I7</f>
        <v>7299</v>
      </c>
      <c r="D7" s="19">
        <v>1605</v>
      </c>
      <c r="E7" s="19">
        <v>1702</v>
      </c>
      <c r="F7" s="19"/>
      <c r="G7" s="19"/>
      <c r="H7" s="20">
        <v>1922</v>
      </c>
      <c r="I7" s="20">
        <v>2070</v>
      </c>
      <c r="J7" s="20" t="s">
        <v>34</v>
      </c>
      <c r="K7" s="20"/>
      <c r="L7" s="20"/>
      <c r="M7" s="20">
        <v>35</v>
      </c>
      <c r="N7" s="20"/>
      <c r="O7" s="20">
        <v>17</v>
      </c>
      <c r="P7" s="20"/>
      <c r="Q7" s="20">
        <v>68</v>
      </c>
      <c r="R7" s="19">
        <v>8</v>
      </c>
      <c r="S7" s="19">
        <v>9</v>
      </c>
      <c r="T7" s="21" t="s">
        <v>35</v>
      </c>
    </row>
    <row r="8" spans="1:20" ht="34.5" customHeight="1" x14ac:dyDescent="0.25">
      <c r="A8" s="73" t="s">
        <v>30</v>
      </c>
      <c r="B8" s="74"/>
      <c r="C8" s="27">
        <f>SUM(D8:I8)</f>
        <v>7910</v>
      </c>
      <c r="D8" s="20">
        <v>1788</v>
      </c>
      <c r="E8" s="20">
        <v>1892</v>
      </c>
      <c r="F8" s="20"/>
      <c r="G8" s="20"/>
      <c r="H8" s="27">
        <v>2065</v>
      </c>
      <c r="I8" s="27">
        <v>2165</v>
      </c>
      <c r="J8" s="22" t="s">
        <v>36</v>
      </c>
      <c r="K8" s="20"/>
      <c r="M8" s="19">
        <v>15</v>
      </c>
      <c r="N8" s="22"/>
      <c r="O8" s="22" t="s">
        <v>37</v>
      </c>
      <c r="P8" s="22"/>
      <c r="Q8" s="19">
        <v>37</v>
      </c>
      <c r="R8" s="19">
        <v>10</v>
      </c>
      <c r="S8" s="23">
        <v>12</v>
      </c>
      <c r="T8" s="21" t="s">
        <v>38</v>
      </c>
    </row>
    <row r="9" spans="1:20" ht="43.5" customHeight="1" x14ac:dyDescent="0.25">
      <c r="A9" s="57" t="s">
        <v>31</v>
      </c>
      <c r="B9" s="58"/>
      <c r="C9" s="18">
        <f>D9+E9+F9+G9+H9+I9</f>
        <v>7745</v>
      </c>
      <c r="D9" s="19">
        <v>1429</v>
      </c>
      <c r="E9" s="19">
        <v>1498</v>
      </c>
      <c r="F9" s="19">
        <v>166</v>
      </c>
      <c r="G9" s="19">
        <v>168</v>
      </c>
      <c r="H9" s="20">
        <v>2267</v>
      </c>
      <c r="I9" s="20">
        <v>2217</v>
      </c>
      <c r="J9" s="20" t="s">
        <v>41</v>
      </c>
      <c r="K9" s="20"/>
      <c r="L9" s="20"/>
      <c r="M9" s="20">
        <v>45</v>
      </c>
      <c r="N9" s="20">
        <v>15</v>
      </c>
      <c r="O9" s="20">
        <v>5</v>
      </c>
      <c r="P9" s="20">
        <v>15</v>
      </c>
      <c r="Q9" s="20">
        <v>25</v>
      </c>
      <c r="R9" s="19">
        <v>9.5</v>
      </c>
      <c r="S9" s="19">
        <v>13.32</v>
      </c>
      <c r="T9" s="21" t="s">
        <v>43</v>
      </c>
    </row>
    <row r="10" spans="1:20" ht="22.5" customHeight="1" x14ac:dyDescent="0.25">
      <c r="A10" s="59" t="s">
        <v>32</v>
      </c>
      <c r="B10" s="59"/>
      <c r="C10" s="25">
        <f>C7+C8+C9</f>
        <v>22954</v>
      </c>
      <c r="D10" s="24">
        <f t="shared" ref="D10:R10" si="0">SUM(D7:D9)</f>
        <v>4822</v>
      </c>
      <c r="E10" s="24">
        <f t="shared" si="0"/>
        <v>5092</v>
      </c>
      <c r="F10" s="24"/>
      <c r="G10" s="24"/>
      <c r="H10" s="24">
        <f t="shared" si="0"/>
        <v>6254</v>
      </c>
      <c r="I10" s="24">
        <f t="shared" si="0"/>
        <v>6452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95</v>
      </c>
      <c r="N10" s="24">
        <f t="shared" si="0"/>
        <v>15</v>
      </c>
      <c r="O10" s="24">
        <f t="shared" si="0"/>
        <v>22</v>
      </c>
      <c r="P10" s="24">
        <f t="shared" si="0"/>
        <v>15</v>
      </c>
      <c r="Q10" s="24">
        <f t="shared" si="0"/>
        <v>130</v>
      </c>
      <c r="R10" s="24">
        <f t="shared" si="0"/>
        <v>27.5</v>
      </c>
      <c r="S10" s="24">
        <f t="shared" ref="S10" si="1">SUM(S7:S9)</f>
        <v>34.32</v>
      </c>
      <c r="T10" s="26"/>
    </row>
    <row r="14" spans="1:20" x14ac:dyDescent="0.25">
      <c r="F14">
        <v>4822</v>
      </c>
      <c r="G14">
        <v>166</v>
      </c>
      <c r="I14">
        <v>6254</v>
      </c>
    </row>
    <row r="15" spans="1:20" x14ac:dyDescent="0.25">
      <c r="F15">
        <v>5092</v>
      </c>
      <c r="G15">
        <v>168</v>
      </c>
      <c r="I15">
        <v>6452</v>
      </c>
    </row>
    <row r="16" spans="1:20" x14ac:dyDescent="0.25">
      <c r="F16">
        <f>SUM(F14:F15)</f>
        <v>9914</v>
      </c>
      <c r="G16">
        <f>SUM(G14:G15)</f>
        <v>334</v>
      </c>
      <c r="I16">
        <f>SUM(I14:I15)</f>
        <v>12706</v>
      </c>
    </row>
    <row r="18" spans="6:6" x14ac:dyDescent="0.25">
      <c r="F18">
        <v>9914</v>
      </c>
    </row>
    <row r="19" spans="6:6" x14ac:dyDescent="0.25">
      <c r="F19">
        <v>334</v>
      </c>
    </row>
    <row r="20" spans="6:6" x14ac:dyDescent="0.25">
      <c r="F20">
        <f>SUM(F18:F19)</f>
        <v>10248</v>
      </c>
    </row>
  </sheetData>
  <mergeCells count="24">
    <mergeCell ref="B1:S1"/>
    <mergeCell ref="A2:S2"/>
    <mergeCell ref="A3:C3"/>
    <mergeCell ref="D3:E3"/>
    <mergeCell ref="H3:I3"/>
    <mergeCell ref="F3:G3"/>
    <mergeCell ref="R5:S5"/>
    <mergeCell ref="A6:B6"/>
    <mergeCell ref="A7:B7"/>
    <mergeCell ref="A8:B8"/>
    <mergeCell ref="A5:C5"/>
    <mergeCell ref="D5:E5"/>
    <mergeCell ref="H5:I5"/>
    <mergeCell ref="J5:M5"/>
    <mergeCell ref="F4:G4"/>
    <mergeCell ref="F5:G5"/>
    <mergeCell ref="A9:B9"/>
    <mergeCell ref="A10:B10"/>
    <mergeCell ref="P4:Q4"/>
    <mergeCell ref="O5:Q5"/>
    <mergeCell ref="A4:C4"/>
    <mergeCell ref="D4:E4"/>
    <mergeCell ref="H4:I4"/>
    <mergeCell ref="J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C409-5909-4A01-8D83-917E3F20BAE4}">
  <dimension ref="A1:R10"/>
  <sheetViews>
    <sheetView zoomScale="84" zoomScaleNormal="84" workbookViewId="0">
      <selection activeCell="O10" sqref="O10"/>
    </sheetView>
  </sheetViews>
  <sheetFormatPr defaultRowHeight="15" x14ac:dyDescent="0.25"/>
  <cols>
    <col min="18" max="18" width="68.5703125" customWidth="1"/>
  </cols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 t="s">
        <v>46</v>
      </c>
    </row>
    <row r="3" spans="1:18" ht="36.75" customHeight="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1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40</v>
      </c>
      <c r="E4" s="54"/>
      <c r="F4" s="65" t="s">
        <v>8</v>
      </c>
      <c r="G4" s="65"/>
      <c r="H4" s="66" t="s">
        <v>9</v>
      </c>
      <c r="I4" s="67"/>
      <c r="J4" s="67"/>
      <c r="K4" s="67"/>
      <c r="L4" s="67"/>
      <c r="M4" s="6" t="s">
        <v>10</v>
      </c>
      <c r="N4" s="60" t="s">
        <v>56</v>
      </c>
      <c r="O4" s="61"/>
      <c r="P4" s="7"/>
      <c r="Q4" s="8" t="s">
        <v>11</v>
      </c>
      <c r="R4" s="9" t="s">
        <v>54</v>
      </c>
    </row>
    <row r="5" spans="1:18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78"/>
      <c r="L5" s="10"/>
      <c r="M5" s="62" t="s">
        <v>11</v>
      </c>
      <c r="N5" s="63"/>
      <c r="O5" s="63"/>
      <c r="P5" s="68" t="s">
        <v>16</v>
      </c>
      <c r="Q5" s="68"/>
      <c r="R5" s="11"/>
    </row>
    <row r="6" spans="1:18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42</v>
      </c>
      <c r="M6" s="15" t="s">
        <v>51</v>
      </c>
      <c r="N6" s="15" t="s">
        <v>24</v>
      </c>
      <c r="O6" s="15" t="s">
        <v>25</v>
      </c>
      <c r="P6" s="16" t="s">
        <v>27</v>
      </c>
      <c r="Q6" s="16" t="s">
        <v>11</v>
      </c>
      <c r="R6" s="17" t="s">
        <v>28</v>
      </c>
    </row>
    <row r="7" spans="1:18" ht="48" customHeight="1" x14ac:dyDescent="0.25">
      <c r="A7" s="71" t="s">
        <v>29</v>
      </c>
      <c r="B7" s="72"/>
      <c r="C7" s="18">
        <f>D7+E7+F7+G7</f>
        <v>7020</v>
      </c>
      <c r="D7" s="19">
        <v>1430</v>
      </c>
      <c r="E7" s="19">
        <v>1362</v>
      </c>
      <c r="F7" s="20">
        <v>2003</v>
      </c>
      <c r="G7" s="20">
        <v>2225</v>
      </c>
      <c r="H7" s="20" t="s">
        <v>47</v>
      </c>
      <c r="I7" s="20">
        <v>0</v>
      </c>
      <c r="J7" s="20">
        <v>0</v>
      </c>
      <c r="K7" s="20">
        <v>91</v>
      </c>
      <c r="L7" s="20">
        <v>0</v>
      </c>
      <c r="M7" s="20" t="s">
        <v>48</v>
      </c>
      <c r="N7" s="20"/>
      <c r="O7" s="20">
        <v>37</v>
      </c>
      <c r="P7" s="19">
        <v>11.2</v>
      </c>
      <c r="Q7" s="19">
        <v>8</v>
      </c>
      <c r="R7" s="21" t="s">
        <v>49</v>
      </c>
    </row>
    <row r="8" spans="1:18" ht="39.75" customHeight="1" x14ac:dyDescent="0.25">
      <c r="A8" s="73" t="s">
        <v>30</v>
      </c>
      <c r="B8" s="74"/>
      <c r="C8" s="31">
        <f>D8+E8+F8+G8</f>
        <v>7435</v>
      </c>
      <c r="D8" s="20">
        <v>1570</v>
      </c>
      <c r="E8" s="20">
        <v>1585</v>
      </c>
      <c r="F8" s="30">
        <v>2100</v>
      </c>
      <c r="G8" s="30">
        <v>2180</v>
      </c>
      <c r="H8" s="20" t="s">
        <v>50</v>
      </c>
      <c r="I8" s="20">
        <v>0</v>
      </c>
      <c r="J8" s="28">
        <v>0</v>
      </c>
      <c r="K8" s="19">
        <v>37</v>
      </c>
      <c r="L8" s="22">
        <v>0</v>
      </c>
      <c r="M8" s="22" t="s">
        <v>52</v>
      </c>
      <c r="N8" s="22"/>
      <c r="O8" s="19">
        <v>42</v>
      </c>
      <c r="P8" s="19">
        <v>43</v>
      </c>
      <c r="Q8" s="23">
        <v>12.2</v>
      </c>
      <c r="R8" s="29" t="s">
        <v>53</v>
      </c>
    </row>
    <row r="9" spans="1:18" ht="28.5" customHeight="1" x14ac:dyDescent="0.25">
      <c r="A9" s="57" t="s">
        <v>31</v>
      </c>
      <c r="B9" s="58"/>
      <c r="C9" s="18">
        <f>D9+E9+F9+G9</f>
        <v>7738</v>
      </c>
      <c r="D9" s="19">
        <v>1872</v>
      </c>
      <c r="E9" s="19">
        <v>1950</v>
      </c>
      <c r="F9" s="20">
        <v>2020</v>
      </c>
      <c r="G9" s="20">
        <v>1896</v>
      </c>
      <c r="H9" s="20" t="s">
        <v>36</v>
      </c>
      <c r="I9" s="20"/>
      <c r="J9" s="20"/>
      <c r="K9" s="20">
        <v>20</v>
      </c>
      <c r="L9" s="20"/>
      <c r="M9" s="20" t="s">
        <v>57</v>
      </c>
      <c r="N9" s="20"/>
      <c r="O9" s="20">
        <v>42</v>
      </c>
      <c r="P9" s="19">
        <v>22</v>
      </c>
      <c r="Q9" s="19">
        <v>13</v>
      </c>
      <c r="R9" s="21" t="s">
        <v>55</v>
      </c>
    </row>
    <row r="10" spans="1:18" ht="39" customHeight="1" x14ac:dyDescent="0.25">
      <c r="A10" s="59" t="s">
        <v>32</v>
      </c>
      <c r="B10" s="59"/>
      <c r="C10" s="25">
        <f>C7+C8+C9</f>
        <v>22193</v>
      </c>
      <c r="D10" s="25">
        <f t="shared" ref="D10:E10" si="0">D7+D8+D9</f>
        <v>4872</v>
      </c>
      <c r="E10" s="25">
        <f t="shared" si="0"/>
        <v>4897</v>
      </c>
      <c r="F10" s="24">
        <f t="shared" ref="F10:P10" si="1">SUM(F7:F9)</f>
        <v>6123</v>
      </c>
      <c r="G10" s="24">
        <f t="shared" si="1"/>
        <v>6301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148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121</v>
      </c>
      <c r="P10" s="24">
        <f t="shared" si="1"/>
        <v>76.2</v>
      </c>
      <c r="Q10" s="24">
        <f t="shared" ref="Q10" si="2">SUM(Q7:Q9)</f>
        <v>33.200000000000003</v>
      </c>
      <c r="R10" s="26"/>
    </row>
  </sheetData>
  <mergeCells count="21">
    <mergeCell ref="P5:Q5"/>
    <mergeCell ref="A6:B6"/>
    <mergeCell ref="A7:B7"/>
    <mergeCell ref="A8:B8"/>
    <mergeCell ref="A9:B9"/>
    <mergeCell ref="M5:O5"/>
    <mergeCell ref="A10:B10"/>
    <mergeCell ref="A5:C5"/>
    <mergeCell ref="D5:E5"/>
    <mergeCell ref="F5:G5"/>
    <mergeCell ref="H5:K5"/>
    <mergeCell ref="A4:C4"/>
    <mergeCell ref="D4:E4"/>
    <mergeCell ref="F4:G4"/>
    <mergeCell ref="H4:L4"/>
    <mergeCell ref="N4:O4"/>
    <mergeCell ref="B1:Q1"/>
    <mergeCell ref="A2:Q2"/>
    <mergeCell ref="A3:C3"/>
    <mergeCell ref="D3:E3"/>
    <mergeCell ref="F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F723-9091-436F-B6AB-C96CAA425933}">
  <dimension ref="A1:R10"/>
  <sheetViews>
    <sheetView topLeftCell="C1" zoomScale="90" zoomScaleNormal="90" workbookViewId="0">
      <selection activeCell="O10" sqref="O10"/>
    </sheetView>
  </sheetViews>
  <sheetFormatPr defaultRowHeight="15" x14ac:dyDescent="0.25"/>
  <cols>
    <col min="9" max="9" width="11" customWidth="1"/>
    <col min="12" max="12" width="11" customWidth="1"/>
    <col min="18" max="18" width="63.28515625" customWidth="1"/>
  </cols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32" t="s">
        <v>58</v>
      </c>
    </row>
    <row r="3" spans="1:18" ht="21" customHeight="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84" t="s">
        <v>5</v>
      </c>
      <c r="I3" s="85"/>
      <c r="J3" s="1"/>
      <c r="K3" s="1"/>
      <c r="L3" s="1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40</v>
      </c>
      <c r="E4" s="54"/>
      <c r="F4" s="65" t="s">
        <v>66</v>
      </c>
      <c r="G4" s="65"/>
      <c r="H4" s="65" t="s">
        <v>62</v>
      </c>
      <c r="I4" s="65"/>
      <c r="J4" s="66" t="s">
        <v>9</v>
      </c>
      <c r="K4" s="67"/>
      <c r="L4" s="67"/>
      <c r="M4" s="6" t="s">
        <v>10</v>
      </c>
      <c r="N4" s="60" t="s">
        <v>71</v>
      </c>
      <c r="O4" s="86"/>
      <c r="P4" s="61"/>
      <c r="Q4" s="8" t="s">
        <v>11</v>
      </c>
      <c r="R4" s="9" t="s">
        <v>70</v>
      </c>
    </row>
    <row r="5" spans="1:18" ht="18.75" x14ac:dyDescent="0.25">
      <c r="A5" s="75" t="s">
        <v>12</v>
      </c>
      <c r="B5" s="75"/>
      <c r="C5" s="75"/>
      <c r="D5" s="55" t="s">
        <v>13</v>
      </c>
      <c r="E5" s="56"/>
      <c r="F5" s="76" t="s">
        <v>65</v>
      </c>
      <c r="G5" s="76"/>
      <c r="H5" s="76" t="s">
        <v>68</v>
      </c>
      <c r="I5" s="76"/>
      <c r="J5" s="77" t="s">
        <v>15</v>
      </c>
      <c r="K5" s="78"/>
      <c r="L5" s="78"/>
      <c r="M5" s="62" t="s">
        <v>11</v>
      </c>
      <c r="N5" s="63"/>
      <c r="O5" s="63"/>
      <c r="P5" s="68" t="s">
        <v>16</v>
      </c>
      <c r="Q5" s="68"/>
      <c r="R5" s="11"/>
    </row>
    <row r="6" spans="1:18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14" t="s">
        <v>20</v>
      </c>
      <c r="I6" s="14" t="s">
        <v>21</v>
      </c>
      <c r="J6" s="6" t="s">
        <v>22</v>
      </c>
      <c r="K6" s="6" t="s">
        <v>23</v>
      </c>
      <c r="L6" s="6" t="s">
        <v>25</v>
      </c>
      <c r="M6" s="15" t="s">
        <v>26</v>
      </c>
      <c r="N6" s="15" t="s">
        <v>59</v>
      </c>
      <c r="O6" s="15" t="s">
        <v>25</v>
      </c>
      <c r="P6" s="16" t="s">
        <v>27</v>
      </c>
      <c r="Q6" s="16" t="s">
        <v>11</v>
      </c>
      <c r="R6" s="33" t="s">
        <v>28</v>
      </c>
    </row>
    <row r="7" spans="1:18" ht="51" customHeight="1" x14ac:dyDescent="0.25">
      <c r="A7" s="71" t="s">
        <v>29</v>
      </c>
      <c r="B7" s="72"/>
      <c r="C7" s="18">
        <f>D7+E7+H7+I7</f>
        <v>7282</v>
      </c>
      <c r="D7" s="19">
        <v>1695</v>
      </c>
      <c r="E7" s="19">
        <v>1710</v>
      </c>
      <c r="F7" s="19">
        <v>0</v>
      </c>
      <c r="G7" s="19">
        <v>0</v>
      </c>
      <c r="H7" s="20">
        <v>2005</v>
      </c>
      <c r="I7" s="20">
        <v>1872</v>
      </c>
      <c r="J7" s="20" t="s">
        <v>60</v>
      </c>
      <c r="K7" s="20">
        <v>10</v>
      </c>
      <c r="L7" s="20">
        <v>45</v>
      </c>
      <c r="M7" s="20">
        <v>10</v>
      </c>
      <c r="N7" s="20" t="s">
        <v>61</v>
      </c>
      <c r="O7" s="20">
        <v>35</v>
      </c>
      <c r="P7" s="19">
        <f>0.16*40</f>
        <v>6.4</v>
      </c>
      <c r="Q7" s="19">
        <f>0.36*65</f>
        <v>23.4</v>
      </c>
      <c r="R7" s="21" t="s">
        <v>63</v>
      </c>
    </row>
    <row r="8" spans="1:18" ht="44.25" customHeight="1" x14ac:dyDescent="0.25">
      <c r="A8" s="73" t="s">
        <v>30</v>
      </c>
      <c r="B8" s="74"/>
      <c r="C8" s="31">
        <f>D8+E8+F8+G8</f>
        <v>6427</v>
      </c>
      <c r="D8" s="20">
        <v>1860</v>
      </c>
      <c r="E8" s="20">
        <v>1841</v>
      </c>
      <c r="F8" s="20">
        <v>1415</v>
      </c>
      <c r="G8" s="20">
        <v>1311</v>
      </c>
      <c r="H8" s="30">
        <v>0</v>
      </c>
      <c r="I8" s="30">
        <v>0</v>
      </c>
      <c r="J8" s="20" t="s">
        <v>36</v>
      </c>
      <c r="K8" s="20">
        <v>0</v>
      </c>
      <c r="L8" s="19">
        <v>25</v>
      </c>
      <c r="M8" s="22">
        <v>0</v>
      </c>
      <c r="N8" s="22">
        <v>0</v>
      </c>
      <c r="O8" s="19">
        <v>0</v>
      </c>
      <c r="P8" s="19">
        <v>7.2</v>
      </c>
      <c r="Q8" s="23">
        <v>36</v>
      </c>
      <c r="R8" s="21" t="s">
        <v>64</v>
      </c>
    </row>
    <row r="9" spans="1:18" ht="40.5" customHeight="1" x14ac:dyDescent="0.25">
      <c r="A9" s="57" t="s">
        <v>31</v>
      </c>
      <c r="B9" s="58"/>
      <c r="C9" s="18">
        <f>D9+E9+H9+I9</f>
        <v>2581</v>
      </c>
      <c r="D9" s="19">
        <v>1288</v>
      </c>
      <c r="E9" s="19">
        <v>1293</v>
      </c>
      <c r="F9" s="19">
        <v>1598</v>
      </c>
      <c r="G9" s="19">
        <v>1616</v>
      </c>
      <c r="H9" s="20">
        <v>0</v>
      </c>
      <c r="I9" s="20">
        <v>0</v>
      </c>
      <c r="J9" s="20" t="s">
        <v>69</v>
      </c>
      <c r="K9" s="20">
        <v>0</v>
      </c>
      <c r="L9" s="20">
        <v>157</v>
      </c>
      <c r="M9" s="20">
        <v>3</v>
      </c>
      <c r="N9" s="20">
        <v>0</v>
      </c>
      <c r="O9" s="20">
        <v>65</v>
      </c>
      <c r="P9" s="19">
        <v>6.4</v>
      </c>
      <c r="Q9" s="19">
        <v>14.4</v>
      </c>
      <c r="R9" s="21" t="s">
        <v>67</v>
      </c>
    </row>
    <row r="10" spans="1:18" x14ac:dyDescent="0.25">
      <c r="A10" s="59" t="s">
        <v>32</v>
      </c>
      <c r="B10" s="59"/>
      <c r="C10" s="25">
        <f>C7+C8+C9</f>
        <v>16290</v>
      </c>
      <c r="D10" s="25">
        <f t="shared" ref="D10:H10" si="0">D7+D8+D9</f>
        <v>4843</v>
      </c>
      <c r="E10" s="25">
        <f t="shared" si="0"/>
        <v>4844</v>
      </c>
      <c r="F10" s="25">
        <f>SUM(F8:F9)</f>
        <v>3013</v>
      </c>
      <c r="G10" s="25">
        <f>SUM(G8:G9)</f>
        <v>2927</v>
      </c>
      <c r="H10" s="25">
        <f t="shared" si="0"/>
        <v>2005</v>
      </c>
      <c r="I10" s="24">
        <f t="shared" ref="I10:P10" si="1">SUM(I7:I9)</f>
        <v>1872</v>
      </c>
      <c r="J10" s="24">
        <f t="shared" si="1"/>
        <v>0</v>
      </c>
      <c r="K10" s="24">
        <f t="shared" si="1"/>
        <v>10</v>
      </c>
      <c r="L10" s="24">
        <f t="shared" si="1"/>
        <v>227</v>
      </c>
      <c r="M10" s="24">
        <f t="shared" si="1"/>
        <v>13</v>
      </c>
      <c r="N10" s="24">
        <f t="shared" si="1"/>
        <v>0</v>
      </c>
      <c r="O10" s="24">
        <f t="shared" si="1"/>
        <v>100</v>
      </c>
      <c r="P10" s="24">
        <f t="shared" si="1"/>
        <v>20</v>
      </c>
      <c r="Q10" s="24">
        <f t="shared" ref="Q10" si="2">SUM(Q7:Q9)</f>
        <v>73.8</v>
      </c>
      <c r="R10" s="26"/>
    </row>
  </sheetData>
  <mergeCells count="24">
    <mergeCell ref="A8:B8"/>
    <mergeCell ref="A9:B9"/>
    <mergeCell ref="A10:B10"/>
    <mergeCell ref="J5:L5"/>
    <mergeCell ref="F4:G4"/>
    <mergeCell ref="F5:G5"/>
    <mergeCell ref="A6:B6"/>
    <mergeCell ref="A7:B7"/>
    <mergeCell ref="N4:P4"/>
    <mergeCell ref="P5:Q5"/>
    <mergeCell ref="M5:O5"/>
    <mergeCell ref="B1:Q1"/>
    <mergeCell ref="A2:Q2"/>
    <mergeCell ref="A3:C3"/>
    <mergeCell ref="D3:E3"/>
    <mergeCell ref="H3:I3"/>
    <mergeCell ref="F3:G3"/>
    <mergeCell ref="A4:C4"/>
    <mergeCell ref="D4:E4"/>
    <mergeCell ref="H4:I4"/>
    <mergeCell ref="J4:L4"/>
    <mergeCell ref="A5:C5"/>
    <mergeCell ref="D5:E5"/>
    <mergeCell ref="H5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0ABA-B635-4423-9BF0-9E4D8D4316A1}">
  <dimension ref="A1:U10"/>
  <sheetViews>
    <sheetView topLeftCell="A2" workbookViewId="0">
      <selection activeCell="R8" sqref="R8"/>
    </sheetView>
  </sheetViews>
  <sheetFormatPr defaultRowHeight="15" x14ac:dyDescent="0.25"/>
  <cols>
    <col min="3" max="3" width="9.5703125" customWidth="1"/>
    <col min="20" max="20" width="9" customWidth="1"/>
    <col min="21" max="21" width="59.42578125" customWidth="1"/>
    <col min="22" max="22" width="11.28515625" customWidth="1"/>
  </cols>
  <sheetData>
    <row r="1" spans="1:21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1"/>
    </row>
    <row r="2" spans="1:21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2" t="s">
        <v>72</v>
      </c>
    </row>
    <row r="3" spans="1:21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4"/>
      <c r="T3" s="4"/>
      <c r="U3" s="5"/>
    </row>
    <row r="4" spans="1:21" ht="21" x14ac:dyDescent="0.25">
      <c r="A4" s="64" t="s">
        <v>6</v>
      </c>
      <c r="B4" s="64"/>
      <c r="C4" s="64"/>
      <c r="D4" s="53" t="s">
        <v>77</v>
      </c>
      <c r="E4" s="54"/>
      <c r="F4" s="65" t="s">
        <v>78</v>
      </c>
      <c r="G4" s="65"/>
      <c r="H4" s="66" t="s">
        <v>9</v>
      </c>
      <c r="I4" s="67"/>
      <c r="J4" s="67"/>
      <c r="K4" s="67"/>
      <c r="L4" s="67"/>
      <c r="M4" s="6" t="s">
        <v>10</v>
      </c>
      <c r="N4" s="34"/>
      <c r="O4" s="34"/>
      <c r="P4" s="34"/>
      <c r="Q4" s="60" t="s">
        <v>75</v>
      </c>
      <c r="R4" s="61"/>
      <c r="S4" s="7"/>
      <c r="T4" s="8" t="s">
        <v>11</v>
      </c>
      <c r="U4" s="9" t="s">
        <v>76</v>
      </c>
    </row>
    <row r="5" spans="1:21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78"/>
      <c r="L5" s="10"/>
      <c r="M5" s="62" t="s">
        <v>11</v>
      </c>
      <c r="N5" s="63"/>
      <c r="O5" s="63"/>
      <c r="P5" s="63"/>
      <c r="Q5" s="63"/>
      <c r="R5" s="63"/>
      <c r="S5" s="68" t="s">
        <v>16</v>
      </c>
      <c r="T5" s="68"/>
      <c r="U5" s="11"/>
    </row>
    <row r="6" spans="1:21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42</v>
      </c>
      <c r="M6" s="15" t="s">
        <v>26</v>
      </c>
      <c r="N6" s="15" t="s">
        <v>79</v>
      </c>
      <c r="O6" s="6" t="s">
        <v>81</v>
      </c>
      <c r="P6" s="6" t="s">
        <v>82</v>
      </c>
      <c r="Q6" s="15" t="s">
        <v>24</v>
      </c>
      <c r="R6" s="15" t="s">
        <v>25</v>
      </c>
      <c r="S6" s="16" t="s">
        <v>27</v>
      </c>
      <c r="T6" s="16" t="s">
        <v>11</v>
      </c>
      <c r="U6" s="17" t="s">
        <v>28</v>
      </c>
    </row>
    <row r="7" spans="1:21" ht="51.75" customHeight="1" x14ac:dyDescent="0.25">
      <c r="A7" s="71" t="s">
        <v>29</v>
      </c>
      <c r="B7" s="72"/>
      <c r="C7" s="18">
        <f>D7+E7+F7+G7</f>
        <v>6106</v>
      </c>
      <c r="D7" s="19">
        <v>1566</v>
      </c>
      <c r="E7" s="19">
        <v>1740</v>
      </c>
      <c r="F7" s="20">
        <v>1570</v>
      </c>
      <c r="G7" s="20">
        <v>1230</v>
      </c>
      <c r="H7" s="20">
        <v>40</v>
      </c>
      <c r="I7" s="20">
        <v>5</v>
      </c>
      <c r="J7" s="20"/>
      <c r="K7" s="20">
        <v>35</v>
      </c>
      <c r="L7" s="20"/>
      <c r="M7" s="20">
        <v>42</v>
      </c>
      <c r="N7" s="20"/>
      <c r="O7" s="20"/>
      <c r="P7" s="20"/>
      <c r="Q7" s="20">
        <v>100</v>
      </c>
      <c r="R7" s="20">
        <v>20</v>
      </c>
      <c r="S7" s="19">
        <v>9.6</v>
      </c>
      <c r="T7" s="19">
        <v>20</v>
      </c>
      <c r="U7" s="29" t="s">
        <v>73</v>
      </c>
    </row>
    <row r="8" spans="1:21" ht="63.75" customHeight="1" x14ac:dyDescent="0.25">
      <c r="A8" s="73" t="s">
        <v>30</v>
      </c>
      <c r="B8" s="74"/>
      <c r="C8" s="27">
        <f>D8+E8+F8+G8</f>
        <v>6738</v>
      </c>
      <c r="D8" s="20">
        <v>1684</v>
      </c>
      <c r="E8" s="20">
        <v>1688</v>
      </c>
      <c r="F8" s="27">
        <v>1781</v>
      </c>
      <c r="G8" s="27">
        <v>1585</v>
      </c>
      <c r="H8" s="22">
        <v>20</v>
      </c>
      <c r="I8" s="20"/>
      <c r="K8" s="19">
        <v>30</v>
      </c>
      <c r="L8" s="22"/>
      <c r="M8" s="22">
        <v>30</v>
      </c>
      <c r="N8" s="22">
        <v>29</v>
      </c>
      <c r="O8" s="22"/>
      <c r="P8" s="22"/>
      <c r="Q8" s="22"/>
      <c r="R8" s="19">
        <v>25</v>
      </c>
      <c r="S8" s="19">
        <v>7.2</v>
      </c>
      <c r="T8" s="23">
        <v>18</v>
      </c>
      <c r="U8" s="36" t="s">
        <v>74</v>
      </c>
    </row>
    <row r="9" spans="1:21" ht="106.5" customHeight="1" x14ac:dyDescent="0.25">
      <c r="A9" s="57" t="s">
        <v>31</v>
      </c>
      <c r="B9" s="58"/>
      <c r="C9" s="18">
        <f>D9+E9+F9+G9</f>
        <v>6388</v>
      </c>
      <c r="D9" s="19">
        <v>1370</v>
      </c>
      <c r="E9" s="19">
        <v>1607</v>
      </c>
      <c r="F9" s="20">
        <v>1803</v>
      </c>
      <c r="G9" s="20">
        <v>1608</v>
      </c>
      <c r="H9" s="20" t="s">
        <v>80</v>
      </c>
      <c r="I9" s="20"/>
      <c r="J9" s="20"/>
      <c r="K9" s="20">
        <v>70</v>
      </c>
      <c r="L9" s="20"/>
      <c r="M9" s="20">
        <v>44</v>
      </c>
      <c r="N9" s="20"/>
      <c r="O9" s="20">
        <v>20</v>
      </c>
      <c r="P9" s="20">
        <v>10</v>
      </c>
      <c r="Q9" s="20"/>
      <c r="R9" s="20">
        <v>28</v>
      </c>
      <c r="S9" s="19">
        <v>8</v>
      </c>
      <c r="T9" s="19">
        <v>14.4</v>
      </c>
      <c r="U9" s="21" t="s">
        <v>83</v>
      </c>
    </row>
    <row r="10" spans="1:21" ht="23.25" customHeight="1" x14ac:dyDescent="0.25">
      <c r="A10" s="59" t="s">
        <v>32</v>
      </c>
      <c r="B10" s="59"/>
      <c r="C10" s="25">
        <f>C7+C8+C9</f>
        <v>19232</v>
      </c>
      <c r="D10" s="35">
        <v>1566</v>
      </c>
      <c r="E10" s="35">
        <v>1740</v>
      </c>
      <c r="F10" s="24">
        <f t="shared" ref="F10:S10" si="0">SUM(F7:F9)</f>
        <v>5154</v>
      </c>
      <c r="G10" s="24">
        <f t="shared" si="0"/>
        <v>4423</v>
      </c>
      <c r="H10" s="24">
        <f t="shared" si="0"/>
        <v>60</v>
      </c>
      <c r="I10" s="24">
        <f t="shared" si="0"/>
        <v>5</v>
      </c>
      <c r="J10" s="24">
        <f t="shared" si="0"/>
        <v>0</v>
      </c>
      <c r="K10" s="24">
        <f t="shared" si="0"/>
        <v>135</v>
      </c>
      <c r="L10" s="24">
        <f t="shared" si="0"/>
        <v>0</v>
      </c>
      <c r="M10" s="24">
        <f t="shared" si="0"/>
        <v>116</v>
      </c>
      <c r="N10" s="24">
        <f>SUM(N8:N9)</f>
        <v>29</v>
      </c>
      <c r="O10" s="24"/>
      <c r="P10" s="24"/>
      <c r="Q10" s="24">
        <f t="shared" si="0"/>
        <v>100</v>
      </c>
      <c r="R10" s="24">
        <f t="shared" si="0"/>
        <v>73</v>
      </c>
      <c r="S10" s="24">
        <f t="shared" si="0"/>
        <v>24.8</v>
      </c>
      <c r="T10" s="24">
        <f t="shared" ref="T10" si="1">SUM(T7:T9)</f>
        <v>52.4</v>
      </c>
      <c r="U10" s="26"/>
    </row>
  </sheetData>
  <mergeCells count="21">
    <mergeCell ref="A6:B6"/>
    <mergeCell ref="A7:B7"/>
    <mergeCell ref="A8:B8"/>
    <mergeCell ref="A9:B9"/>
    <mergeCell ref="A10:B10"/>
    <mergeCell ref="S5:T5"/>
    <mergeCell ref="B1:T1"/>
    <mergeCell ref="A2:T2"/>
    <mergeCell ref="A3:C3"/>
    <mergeCell ref="D3:E3"/>
    <mergeCell ref="F3:G3"/>
    <mergeCell ref="A4:C4"/>
    <mergeCell ref="D4:E4"/>
    <mergeCell ref="F4:G4"/>
    <mergeCell ref="H4:L4"/>
    <mergeCell ref="Q4:R4"/>
    <mergeCell ref="A5:C5"/>
    <mergeCell ref="D5:E5"/>
    <mergeCell ref="F5:G5"/>
    <mergeCell ref="H5:K5"/>
    <mergeCell ref="M5:R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D04C-0DD9-471D-A4E7-B535B99AD823}">
  <dimension ref="A1:T15"/>
  <sheetViews>
    <sheetView topLeftCell="B4" workbookViewId="0">
      <selection activeCell="H14" sqref="H14"/>
    </sheetView>
  </sheetViews>
  <sheetFormatPr defaultRowHeight="15" x14ac:dyDescent="0.25"/>
  <cols>
    <col min="1" max="1" width="10.7109375" customWidth="1"/>
    <col min="16" max="16" width="10" customWidth="1"/>
    <col min="20" max="20" width="41.140625" customWidth="1"/>
  </cols>
  <sheetData>
    <row r="1" spans="1:20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1"/>
    </row>
    <row r="2" spans="1:20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2" t="s">
        <v>87</v>
      </c>
    </row>
    <row r="3" spans="1:20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84" t="s">
        <v>5</v>
      </c>
      <c r="I3" s="85"/>
      <c r="J3" s="1"/>
      <c r="K3" s="1"/>
      <c r="L3" s="1"/>
      <c r="M3" s="1"/>
      <c r="N3" s="1"/>
      <c r="O3" s="3"/>
      <c r="P3" s="3"/>
      <c r="Q3" s="3"/>
      <c r="R3" s="4"/>
      <c r="S3" s="4"/>
      <c r="T3" s="5"/>
    </row>
    <row r="4" spans="1:20" ht="21" x14ac:dyDescent="0.25">
      <c r="A4" s="64" t="s">
        <v>6</v>
      </c>
      <c r="B4" s="64"/>
      <c r="C4" s="64"/>
      <c r="D4" s="53" t="s">
        <v>77</v>
      </c>
      <c r="E4" s="54"/>
      <c r="F4" s="65" t="s">
        <v>90</v>
      </c>
      <c r="G4" s="65"/>
      <c r="H4" s="65" t="s">
        <v>84</v>
      </c>
      <c r="I4" s="65"/>
      <c r="J4" s="66" t="s">
        <v>9</v>
      </c>
      <c r="K4" s="67"/>
      <c r="L4" s="67"/>
      <c r="M4" s="67"/>
      <c r="N4" s="67"/>
      <c r="O4" s="6" t="s">
        <v>10</v>
      </c>
      <c r="P4" s="60" t="s">
        <v>95</v>
      </c>
      <c r="Q4" s="61"/>
      <c r="R4" s="7"/>
      <c r="S4" s="8" t="s">
        <v>11</v>
      </c>
      <c r="T4" s="9" t="s">
        <v>96</v>
      </c>
    </row>
    <row r="5" spans="1:20" ht="18.75" x14ac:dyDescent="0.25">
      <c r="A5" s="75" t="s">
        <v>12</v>
      </c>
      <c r="B5" s="75"/>
      <c r="C5" s="75"/>
      <c r="D5" s="55" t="s">
        <v>13</v>
      </c>
      <c r="E5" s="56"/>
      <c r="F5" s="76" t="s">
        <v>89</v>
      </c>
      <c r="G5" s="76"/>
      <c r="H5" s="76" t="s">
        <v>88</v>
      </c>
      <c r="I5" s="76"/>
      <c r="J5" s="77" t="s">
        <v>15</v>
      </c>
      <c r="K5" s="78"/>
      <c r="L5" s="78"/>
      <c r="M5" s="78"/>
      <c r="N5" s="10"/>
      <c r="O5" s="62" t="s">
        <v>11</v>
      </c>
      <c r="P5" s="63"/>
      <c r="Q5" s="63"/>
      <c r="R5" s="68" t="s">
        <v>16</v>
      </c>
      <c r="S5" s="68"/>
      <c r="T5" s="11"/>
    </row>
    <row r="6" spans="1:20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14" t="s">
        <v>20</v>
      </c>
      <c r="I6" s="14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42</v>
      </c>
      <c r="O6" s="15" t="s">
        <v>26</v>
      </c>
      <c r="P6" s="39" t="s">
        <v>91</v>
      </c>
      <c r="Q6" s="15" t="s">
        <v>25</v>
      </c>
      <c r="R6" s="16" t="s">
        <v>27</v>
      </c>
      <c r="S6" s="16" t="s">
        <v>11</v>
      </c>
      <c r="T6" s="17" t="s">
        <v>28</v>
      </c>
    </row>
    <row r="7" spans="1:20" ht="50.25" customHeight="1" x14ac:dyDescent="0.25">
      <c r="A7" s="71" t="s">
        <v>29</v>
      </c>
      <c r="B7" s="72"/>
      <c r="C7" s="18">
        <f>D7+E7+H7+I7</f>
        <v>7116</v>
      </c>
      <c r="D7" s="19">
        <v>1660</v>
      </c>
      <c r="E7" s="19">
        <v>1872</v>
      </c>
      <c r="F7" s="19">
        <f>SUM(J13)</f>
        <v>0</v>
      </c>
      <c r="G7" s="19">
        <f>SUM(F7)</f>
        <v>0</v>
      </c>
      <c r="H7" s="20">
        <v>1874</v>
      </c>
      <c r="I7" s="20">
        <v>1710</v>
      </c>
      <c r="J7" s="20">
        <v>20</v>
      </c>
      <c r="L7" s="20"/>
      <c r="M7" s="20">
        <v>35</v>
      </c>
      <c r="N7" s="20"/>
      <c r="O7" s="20" t="s">
        <v>86</v>
      </c>
      <c r="P7" s="20"/>
      <c r="Q7" s="20">
        <v>19</v>
      </c>
      <c r="R7" s="19">
        <v>10</v>
      </c>
      <c r="S7" s="19">
        <v>20</v>
      </c>
      <c r="T7" s="21" t="s">
        <v>85</v>
      </c>
    </row>
    <row r="8" spans="1:20" ht="52.5" customHeight="1" x14ac:dyDescent="0.25">
      <c r="A8" s="73" t="s">
        <v>30</v>
      </c>
      <c r="B8" s="74"/>
      <c r="C8" s="27">
        <f>D8+E8+F8+G8+H8+I8</f>
        <v>6401</v>
      </c>
      <c r="D8" s="20">
        <v>1746</v>
      </c>
      <c r="E8" s="20">
        <v>1674</v>
      </c>
      <c r="F8" s="20">
        <v>495</v>
      </c>
      <c r="G8" s="20">
        <v>465</v>
      </c>
      <c r="H8" s="20">
        <v>931</v>
      </c>
      <c r="I8" s="20">
        <v>1090</v>
      </c>
      <c r="J8" s="22">
        <v>23</v>
      </c>
      <c r="K8" s="20"/>
      <c r="M8" s="19">
        <v>49</v>
      </c>
      <c r="N8" s="22"/>
      <c r="O8" s="22">
        <v>45</v>
      </c>
      <c r="P8" s="22">
        <v>60</v>
      </c>
      <c r="Q8" s="19">
        <v>21</v>
      </c>
      <c r="R8" s="19">
        <v>7.2</v>
      </c>
      <c r="S8" s="23">
        <v>54</v>
      </c>
      <c r="T8" s="29" t="s">
        <v>92</v>
      </c>
    </row>
    <row r="9" spans="1:20" ht="46.5" customHeight="1" x14ac:dyDescent="0.25">
      <c r="A9" s="57" t="s">
        <v>31</v>
      </c>
      <c r="B9" s="58"/>
      <c r="C9" s="18">
        <f>D9+E9+F9+G9+H9+I9</f>
        <v>7856</v>
      </c>
      <c r="D9" s="19">
        <v>1930</v>
      </c>
      <c r="E9" s="19">
        <v>1945</v>
      </c>
      <c r="F9" s="41">
        <v>2021</v>
      </c>
      <c r="G9" s="42">
        <v>1960</v>
      </c>
      <c r="H9" s="20"/>
      <c r="I9" s="20"/>
      <c r="J9" s="20">
        <v>7</v>
      </c>
      <c r="K9" s="20"/>
      <c r="L9" s="20"/>
      <c r="M9" s="20">
        <v>20</v>
      </c>
      <c r="N9" s="20"/>
      <c r="O9" s="20">
        <v>14</v>
      </c>
      <c r="P9" s="20"/>
      <c r="Q9" s="20">
        <v>62</v>
      </c>
      <c r="R9" s="19">
        <v>10</v>
      </c>
      <c r="S9" s="19">
        <v>14.4</v>
      </c>
      <c r="T9" s="40" t="s">
        <v>94</v>
      </c>
    </row>
    <row r="10" spans="1:20" x14ac:dyDescent="0.25">
      <c r="A10" s="59" t="s">
        <v>32</v>
      </c>
      <c r="B10" s="59"/>
      <c r="C10" s="25">
        <f>C7+C8+C9</f>
        <v>21373</v>
      </c>
      <c r="D10" s="24">
        <f>SUM(D7:D9)</f>
        <v>5336</v>
      </c>
      <c r="E10" s="24">
        <f>SUM(E7:E9)</f>
        <v>5491</v>
      </c>
      <c r="F10" s="24">
        <f>SUM(F7:F9)</f>
        <v>2516</v>
      </c>
      <c r="G10" s="24">
        <f>SUM(F10)</f>
        <v>2516</v>
      </c>
      <c r="H10" s="24">
        <f t="shared" ref="H10:R10" si="0">SUM(H7:H9)</f>
        <v>2805</v>
      </c>
      <c r="I10" s="24">
        <f t="shared" si="0"/>
        <v>2800</v>
      </c>
      <c r="J10" s="24">
        <f>SUM(J7:J9)</f>
        <v>50</v>
      </c>
      <c r="K10" s="24">
        <f>SUM(K7:K9)</f>
        <v>0</v>
      </c>
      <c r="L10" s="24">
        <f t="shared" si="0"/>
        <v>0</v>
      </c>
      <c r="M10" s="24">
        <f t="shared" si="0"/>
        <v>104</v>
      </c>
      <c r="N10" s="24">
        <f t="shared" si="0"/>
        <v>0</v>
      </c>
      <c r="O10" s="24">
        <f t="shared" si="0"/>
        <v>59</v>
      </c>
      <c r="P10" s="24">
        <f t="shared" si="0"/>
        <v>60</v>
      </c>
      <c r="Q10" s="24">
        <f t="shared" si="0"/>
        <v>102</v>
      </c>
      <c r="R10" s="24">
        <f t="shared" si="0"/>
        <v>27.2</v>
      </c>
      <c r="S10" s="24">
        <f t="shared" ref="S10" si="1">SUM(S7:S9)</f>
        <v>88.4</v>
      </c>
      <c r="T10" s="26"/>
    </row>
    <row r="14" spans="1:20" x14ac:dyDescent="0.25">
      <c r="P14" t="s">
        <v>93</v>
      </c>
      <c r="T14" s="38"/>
    </row>
    <row r="15" spans="1:20" x14ac:dyDescent="0.25">
      <c r="T15" s="37"/>
    </row>
  </sheetData>
  <mergeCells count="24">
    <mergeCell ref="A10:B10"/>
    <mergeCell ref="R5:S5"/>
    <mergeCell ref="B1:S1"/>
    <mergeCell ref="A2:S2"/>
    <mergeCell ref="A3:C3"/>
    <mergeCell ref="D3:E3"/>
    <mergeCell ref="H3:I3"/>
    <mergeCell ref="A4:C4"/>
    <mergeCell ref="D4:E4"/>
    <mergeCell ref="H4:I4"/>
    <mergeCell ref="J4:N4"/>
    <mergeCell ref="P4:Q4"/>
    <mergeCell ref="A5:C5"/>
    <mergeCell ref="D5:E5"/>
    <mergeCell ref="F3:G3"/>
    <mergeCell ref="F4:G4"/>
    <mergeCell ref="H5:I5"/>
    <mergeCell ref="J5:M5"/>
    <mergeCell ref="O5:Q5"/>
    <mergeCell ref="A8:B8"/>
    <mergeCell ref="A9:B9"/>
    <mergeCell ref="F5:G5"/>
    <mergeCell ref="A6:B6"/>
    <mergeCell ref="A7: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0DA8-9863-4A99-AD6F-05511256F901}">
  <dimension ref="A1:R10"/>
  <sheetViews>
    <sheetView topLeftCell="B1" workbookViewId="0">
      <selection activeCell="R9" sqref="R9"/>
    </sheetView>
  </sheetViews>
  <sheetFormatPr defaultRowHeight="15" x14ac:dyDescent="0.25"/>
  <cols>
    <col min="18" max="18" width="41.85546875" customWidth="1"/>
  </cols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 t="s">
        <v>99</v>
      </c>
    </row>
    <row r="3" spans="1:18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1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98</v>
      </c>
      <c r="E4" s="54"/>
      <c r="F4" s="65" t="s">
        <v>90</v>
      </c>
      <c r="G4" s="65"/>
      <c r="H4" s="66" t="s">
        <v>9</v>
      </c>
      <c r="I4" s="67"/>
      <c r="J4" s="67"/>
      <c r="K4" s="67"/>
      <c r="L4" s="67"/>
      <c r="M4" s="6" t="s">
        <v>10</v>
      </c>
      <c r="N4" s="60" t="s">
        <v>101</v>
      </c>
      <c r="O4" s="61"/>
      <c r="P4" s="7"/>
      <c r="Q4" s="8" t="s">
        <v>11</v>
      </c>
      <c r="R4" s="9" t="s">
        <v>102</v>
      </c>
    </row>
    <row r="5" spans="1:18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78"/>
      <c r="L5" s="10"/>
      <c r="M5" s="62" t="s">
        <v>11</v>
      </c>
      <c r="N5" s="63"/>
      <c r="O5" s="63"/>
      <c r="P5" s="68" t="s">
        <v>16</v>
      </c>
      <c r="Q5" s="68"/>
      <c r="R5" s="11"/>
    </row>
    <row r="6" spans="1:18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42</v>
      </c>
      <c r="M6" s="15" t="s">
        <v>26</v>
      </c>
      <c r="N6" s="15" t="s">
        <v>104</v>
      </c>
      <c r="O6" s="15" t="s">
        <v>25</v>
      </c>
      <c r="P6" s="16" t="s">
        <v>27</v>
      </c>
      <c r="Q6" s="16" t="s">
        <v>11</v>
      </c>
      <c r="R6" s="17" t="s">
        <v>28</v>
      </c>
    </row>
    <row r="7" spans="1:18" ht="51.75" customHeight="1" x14ac:dyDescent="0.25">
      <c r="A7" s="71" t="s">
        <v>29</v>
      </c>
      <c r="B7" s="72"/>
      <c r="C7" s="18">
        <f>D7+E7+F7+G7</f>
        <v>6925</v>
      </c>
      <c r="D7" s="19">
        <v>1350</v>
      </c>
      <c r="E7" s="19">
        <v>1408</v>
      </c>
      <c r="F7" s="20">
        <v>2219</v>
      </c>
      <c r="G7" s="20">
        <v>1948</v>
      </c>
      <c r="H7" s="20">
        <v>72</v>
      </c>
      <c r="I7" s="20"/>
      <c r="J7" s="20"/>
      <c r="K7" s="20">
        <v>30</v>
      </c>
      <c r="L7" s="20"/>
      <c r="M7" s="20">
        <v>41</v>
      </c>
      <c r="N7" s="20"/>
      <c r="O7" s="20">
        <v>37</v>
      </c>
      <c r="P7" s="19">
        <v>12</v>
      </c>
      <c r="Q7" s="19">
        <v>16.2</v>
      </c>
      <c r="R7" s="29" t="s">
        <v>97</v>
      </c>
    </row>
    <row r="8" spans="1:18" ht="48.75" customHeight="1" x14ac:dyDescent="0.25">
      <c r="A8" s="73" t="s">
        <v>30</v>
      </c>
      <c r="B8" s="74"/>
      <c r="C8" s="31">
        <f>D8+E8+F8+G8</f>
        <v>7243</v>
      </c>
      <c r="D8" s="20">
        <v>1518</v>
      </c>
      <c r="E8" s="20">
        <v>1516</v>
      </c>
      <c r="F8" s="27">
        <v>2156</v>
      </c>
      <c r="G8" s="27">
        <v>2053</v>
      </c>
      <c r="H8" s="22">
        <v>45</v>
      </c>
      <c r="I8" s="20">
        <v>15</v>
      </c>
      <c r="J8" s="1">
        <v>20</v>
      </c>
      <c r="K8" s="19">
        <v>30</v>
      </c>
      <c r="L8" s="22"/>
      <c r="M8" s="22">
        <v>17</v>
      </c>
      <c r="N8" s="22"/>
      <c r="O8" s="19">
        <v>43</v>
      </c>
      <c r="P8" s="19">
        <v>7.2</v>
      </c>
      <c r="Q8" s="23">
        <v>14.4</v>
      </c>
      <c r="R8" s="21" t="s">
        <v>100</v>
      </c>
    </row>
    <row r="9" spans="1:18" ht="55.5" customHeight="1" x14ac:dyDescent="0.25">
      <c r="A9" s="57" t="s">
        <v>31</v>
      </c>
      <c r="B9" s="58"/>
      <c r="C9" s="18">
        <f>D9+E9+F9+G9</f>
        <v>6893</v>
      </c>
      <c r="D9" s="19">
        <v>1757</v>
      </c>
      <c r="E9" s="19">
        <v>1840</v>
      </c>
      <c r="F9" s="20">
        <v>1091</v>
      </c>
      <c r="G9" s="20">
        <v>2205</v>
      </c>
      <c r="H9" s="20">
        <v>12</v>
      </c>
      <c r="I9" s="20"/>
      <c r="J9" s="20"/>
      <c r="K9" s="20">
        <v>38</v>
      </c>
      <c r="L9" s="20"/>
      <c r="M9" s="20">
        <v>5</v>
      </c>
      <c r="N9" s="20">
        <v>245</v>
      </c>
      <c r="O9" s="20">
        <v>15</v>
      </c>
      <c r="P9" s="19">
        <v>10</v>
      </c>
      <c r="Q9" s="19">
        <v>18</v>
      </c>
      <c r="R9" s="21" t="s">
        <v>103</v>
      </c>
    </row>
    <row r="10" spans="1:18" x14ac:dyDescent="0.25">
      <c r="A10" s="59" t="s">
        <v>32</v>
      </c>
      <c r="B10" s="59"/>
      <c r="C10" s="25">
        <f>C7+C8+C9</f>
        <v>21061</v>
      </c>
      <c r="D10" s="24"/>
      <c r="E10" s="24"/>
      <c r="F10" s="24">
        <f t="shared" ref="F10:P10" si="0">SUM(F7:F9)</f>
        <v>5466</v>
      </c>
      <c r="G10" s="24">
        <f t="shared" si="0"/>
        <v>6206</v>
      </c>
      <c r="H10" s="24">
        <f t="shared" si="0"/>
        <v>129</v>
      </c>
      <c r="I10" s="24">
        <f t="shared" si="0"/>
        <v>15</v>
      </c>
      <c r="J10" s="24">
        <f t="shared" si="0"/>
        <v>20</v>
      </c>
      <c r="K10" s="24">
        <f t="shared" si="0"/>
        <v>98</v>
      </c>
      <c r="L10" s="24">
        <f t="shared" si="0"/>
        <v>0</v>
      </c>
      <c r="M10" s="24">
        <f t="shared" si="0"/>
        <v>63</v>
      </c>
      <c r="N10" s="24">
        <f t="shared" si="0"/>
        <v>245</v>
      </c>
      <c r="O10" s="24">
        <f t="shared" si="0"/>
        <v>95</v>
      </c>
      <c r="P10" s="24">
        <f t="shared" si="0"/>
        <v>29.2</v>
      </c>
      <c r="Q10" s="24">
        <f t="shared" ref="Q10" si="1">SUM(Q7:Q9)</f>
        <v>48.6</v>
      </c>
      <c r="R10" s="26"/>
    </row>
  </sheetData>
  <mergeCells count="21">
    <mergeCell ref="A6:B6"/>
    <mergeCell ref="A7:B7"/>
    <mergeCell ref="A8:B8"/>
    <mergeCell ref="A9:B9"/>
    <mergeCell ref="A10:B10"/>
    <mergeCell ref="P5:Q5"/>
    <mergeCell ref="B1:Q1"/>
    <mergeCell ref="A2:Q2"/>
    <mergeCell ref="A3:C3"/>
    <mergeCell ref="D3:E3"/>
    <mergeCell ref="F3:G3"/>
    <mergeCell ref="A4:C4"/>
    <mergeCell ref="D4:E4"/>
    <mergeCell ref="F4:G4"/>
    <mergeCell ref="H4:L4"/>
    <mergeCell ref="N4:O4"/>
    <mergeCell ref="A5:C5"/>
    <mergeCell ref="D5:E5"/>
    <mergeCell ref="F5:G5"/>
    <mergeCell ref="H5:K5"/>
    <mergeCell ref="M5:O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B64F-9C0F-40E2-B5E0-49D17922F813}">
  <dimension ref="A1:Q10"/>
  <sheetViews>
    <sheetView topLeftCell="A6" workbookViewId="0">
      <selection activeCell="J14" sqref="J14"/>
    </sheetView>
  </sheetViews>
  <sheetFormatPr defaultRowHeight="15" x14ac:dyDescent="0.25"/>
  <cols>
    <col min="17" max="17" width="38" customWidth="1"/>
  </cols>
  <sheetData>
    <row r="1" spans="1:17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1"/>
    </row>
    <row r="2" spans="1:17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 t="s">
        <v>105</v>
      </c>
    </row>
    <row r="3" spans="1:17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3"/>
      <c r="M3" s="3"/>
      <c r="N3" s="3"/>
      <c r="O3" s="4"/>
      <c r="P3" s="4"/>
      <c r="Q3" s="5"/>
    </row>
    <row r="4" spans="1:17" ht="21" x14ac:dyDescent="0.25">
      <c r="A4" s="64" t="s">
        <v>6</v>
      </c>
      <c r="B4" s="64"/>
      <c r="C4" s="64"/>
      <c r="D4" s="53" t="s">
        <v>119</v>
      </c>
      <c r="E4" s="54"/>
      <c r="F4" s="65" t="s">
        <v>118</v>
      </c>
      <c r="G4" s="65"/>
      <c r="H4" s="66" t="s">
        <v>9</v>
      </c>
      <c r="I4" s="67"/>
      <c r="J4" s="67"/>
      <c r="K4" s="67"/>
      <c r="L4" s="6" t="s">
        <v>10</v>
      </c>
      <c r="M4" s="60" t="s">
        <v>115</v>
      </c>
      <c r="N4" s="61"/>
      <c r="O4" s="7"/>
      <c r="P4" s="8" t="s">
        <v>11</v>
      </c>
      <c r="Q4" s="9" t="s">
        <v>116</v>
      </c>
    </row>
    <row r="5" spans="1:17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10"/>
      <c r="L5" s="62" t="s">
        <v>11</v>
      </c>
      <c r="M5" s="63"/>
      <c r="N5" s="63"/>
      <c r="O5" s="68" t="s">
        <v>16</v>
      </c>
      <c r="P5" s="68"/>
      <c r="Q5" s="11"/>
    </row>
    <row r="6" spans="1:17" ht="54" customHeight="1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108</v>
      </c>
      <c r="I6" s="6" t="s">
        <v>107</v>
      </c>
      <c r="J6" s="6" t="s">
        <v>23</v>
      </c>
      <c r="K6" s="6" t="s">
        <v>25</v>
      </c>
      <c r="L6" s="15" t="s">
        <v>26</v>
      </c>
      <c r="M6" s="43" t="s">
        <v>112</v>
      </c>
      <c r="N6" s="15" t="s">
        <v>25</v>
      </c>
      <c r="O6" s="16" t="s">
        <v>27</v>
      </c>
      <c r="P6" s="16" t="s">
        <v>11</v>
      </c>
      <c r="Q6" s="17" t="s">
        <v>28</v>
      </c>
    </row>
    <row r="7" spans="1:17" ht="91.5" customHeight="1" x14ac:dyDescent="0.25">
      <c r="A7" s="71" t="s">
        <v>29</v>
      </c>
      <c r="B7" s="72"/>
      <c r="C7" s="18">
        <f>D7+E7+F7+G7</f>
        <v>7105</v>
      </c>
      <c r="D7" s="19">
        <v>1583</v>
      </c>
      <c r="E7" s="19">
        <v>1690</v>
      </c>
      <c r="F7" s="20">
        <v>1662</v>
      </c>
      <c r="G7" s="20">
        <v>2170</v>
      </c>
      <c r="H7" s="20" t="s">
        <v>109</v>
      </c>
      <c r="I7" s="20">
        <v>10</v>
      </c>
      <c r="J7" s="20">
        <v>0</v>
      </c>
      <c r="K7" s="20">
        <v>45</v>
      </c>
      <c r="L7" s="20" t="s">
        <v>110</v>
      </c>
      <c r="M7" s="20">
        <v>0</v>
      </c>
      <c r="N7" s="20">
        <v>25</v>
      </c>
      <c r="O7" s="19">
        <v>6.5</v>
      </c>
      <c r="P7" s="19">
        <v>14.5</v>
      </c>
      <c r="Q7" s="21" t="s">
        <v>106</v>
      </c>
    </row>
    <row r="8" spans="1:17" ht="45" x14ac:dyDescent="0.25">
      <c r="A8" s="73" t="s">
        <v>30</v>
      </c>
      <c r="B8" s="74"/>
      <c r="C8" s="31">
        <f>D8+E8+F8+G8</f>
        <v>7192</v>
      </c>
      <c r="D8" s="20">
        <v>1807</v>
      </c>
      <c r="E8" s="20">
        <v>1595</v>
      </c>
      <c r="F8" s="30">
        <v>2010</v>
      </c>
      <c r="G8" s="27">
        <v>1780</v>
      </c>
      <c r="H8" s="22">
        <v>19</v>
      </c>
      <c r="I8" s="20">
        <v>7</v>
      </c>
      <c r="J8" s="44">
        <v>20</v>
      </c>
      <c r="K8" s="22">
        <v>35</v>
      </c>
      <c r="L8" s="22">
        <v>0</v>
      </c>
      <c r="M8" s="22" t="s">
        <v>113</v>
      </c>
      <c r="N8" s="19">
        <v>38</v>
      </c>
      <c r="O8" s="19">
        <v>6.5</v>
      </c>
      <c r="P8" s="23">
        <v>20</v>
      </c>
      <c r="Q8" s="21" t="s">
        <v>111</v>
      </c>
    </row>
    <row r="9" spans="1:17" ht="60" x14ac:dyDescent="0.25">
      <c r="A9" s="57" t="s">
        <v>31</v>
      </c>
      <c r="B9" s="58"/>
      <c r="C9" s="18">
        <f>D9+E9+F9+G9</f>
        <v>6855</v>
      </c>
      <c r="D9" s="19">
        <v>1528</v>
      </c>
      <c r="E9" s="19">
        <v>1680</v>
      </c>
      <c r="F9" s="20">
        <v>1898</v>
      </c>
      <c r="G9" s="20">
        <v>1749</v>
      </c>
      <c r="H9" s="20">
        <v>30</v>
      </c>
      <c r="I9" s="20">
        <v>13</v>
      </c>
      <c r="J9" s="20"/>
      <c r="K9" s="20">
        <v>40</v>
      </c>
      <c r="L9" s="20">
        <v>20</v>
      </c>
      <c r="M9" s="20" t="s">
        <v>114</v>
      </c>
      <c r="N9" s="20">
        <v>55</v>
      </c>
      <c r="O9" s="19">
        <v>12</v>
      </c>
      <c r="P9" s="19">
        <v>15</v>
      </c>
      <c r="Q9" s="45" t="s">
        <v>117</v>
      </c>
    </row>
    <row r="10" spans="1:17" x14ac:dyDescent="0.25">
      <c r="A10" s="59" t="s">
        <v>32</v>
      </c>
      <c r="B10" s="59"/>
      <c r="C10" s="25">
        <f>C7+C8+C9</f>
        <v>21152</v>
      </c>
      <c r="D10" s="24">
        <f t="shared" ref="D10:O10" si="0">SUM(D7:D9)</f>
        <v>4918</v>
      </c>
      <c r="E10" s="24">
        <f t="shared" si="0"/>
        <v>4965</v>
      </c>
      <c r="F10" s="24">
        <f t="shared" si="0"/>
        <v>5570</v>
      </c>
      <c r="G10" s="24">
        <f t="shared" si="0"/>
        <v>5699</v>
      </c>
      <c r="H10" s="24">
        <v>53</v>
      </c>
      <c r="I10" s="24">
        <f t="shared" si="0"/>
        <v>30</v>
      </c>
      <c r="J10" s="24">
        <f t="shared" si="0"/>
        <v>20</v>
      </c>
      <c r="K10" s="24">
        <f t="shared" si="0"/>
        <v>120</v>
      </c>
      <c r="L10" s="24">
        <v>122</v>
      </c>
      <c r="M10" s="24">
        <f t="shared" si="0"/>
        <v>0</v>
      </c>
      <c r="N10" s="24">
        <f t="shared" si="0"/>
        <v>118</v>
      </c>
      <c r="O10" s="24">
        <f t="shared" si="0"/>
        <v>25</v>
      </c>
      <c r="P10" s="24">
        <f t="shared" ref="P10" si="1">SUM(P7:P9)</f>
        <v>49.5</v>
      </c>
      <c r="Q10" s="26"/>
    </row>
  </sheetData>
  <mergeCells count="21">
    <mergeCell ref="A6:B6"/>
    <mergeCell ref="A7:B7"/>
    <mergeCell ref="A8:B8"/>
    <mergeCell ref="A9:B9"/>
    <mergeCell ref="A10:B10"/>
    <mergeCell ref="O5:P5"/>
    <mergeCell ref="B1:P1"/>
    <mergeCell ref="A2:P2"/>
    <mergeCell ref="A3:C3"/>
    <mergeCell ref="D3:E3"/>
    <mergeCell ref="F3:G3"/>
    <mergeCell ref="A4:C4"/>
    <mergeCell ref="D4:E4"/>
    <mergeCell ref="F4:G4"/>
    <mergeCell ref="H4:K4"/>
    <mergeCell ref="M4:N4"/>
    <mergeCell ref="A5:C5"/>
    <mergeCell ref="D5:E5"/>
    <mergeCell ref="F5:G5"/>
    <mergeCell ref="H5:J5"/>
    <mergeCell ref="L5:N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B4D9-705C-4FEF-AAFF-027AA0A6B41E}">
  <dimension ref="A1:U16"/>
  <sheetViews>
    <sheetView workbookViewId="0">
      <selection activeCell="J3" sqref="J3:K6"/>
    </sheetView>
  </sheetViews>
  <sheetFormatPr defaultRowHeight="15" x14ac:dyDescent="0.25"/>
  <cols>
    <col min="8" max="8" width="9.140625" customWidth="1"/>
    <col min="21" max="21" width="32.85546875" customWidth="1"/>
  </cols>
  <sheetData>
    <row r="1" spans="1:21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1"/>
    </row>
    <row r="2" spans="1:21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2" t="s">
        <v>120</v>
      </c>
    </row>
    <row r="3" spans="1:21" ht="21" customHeight="1" x14ac:dyDescent="0.25">
      <c r="A3" s="81" t="s">
        <v>3</v>
      </c>
      <c r="B3" s="81"/>
      <c r="C3" s="81"/>
      <c r="D3" s="82" t="s">
        <v>39</v>
      </c>
      <c r="E3" s="83"/>
      <c r="F3" s="82" t="s">
        <v>39</v>
      </c>
      <c r="G3" s="83"/>
      <c r="H3" s="84" t="s">
        <v>5</v>
      </c>
      <c r="I3" s="85"/>
      <c r="J3" s="84" t="s">
        <v>5</v>
      </c>
      <c r="K3" s="85"/>
      <c r="L3" s="1"/>
      <c r="M3" s="1"/>
      <c r="N3" s="1"/>
      <c r="O3" s="3"/>
      <c r="P3" s="3"/>
      <c r="Q3" s="3"/>
      <c r="R3" s="3"/>
      <c r="S3" s="4"/>
      <c r="T3" s="4"/>
      <c r="U3" s="5"/>
    </row>
    <row r="4" spans="1:21" ht="18.75" x14ac:dyDescent="0.25">
      <c r="A4" s="64" t="s">
        <v>6</v>
      </c>
      <c r="B4" s="64"/>
      <c r="C4" s="64"/>
      <c r="D4" s="53" t="s">
        <v>7</v>
      </c>
      <c r="E4" s="54"/>
      <c r="F4" s="53" t="s">
        <v>138</v>
      </c>
      <c r="G4" s="54"/>
      <c r="H4" s="65" t="s">
        <v>133</v>
      </c>
      <c r="I4" s="65"/>
      <c r="J4" s="65" t="s">
        <v>134</v>
      </c>
      <c r="K4" s="65"/>
      <c r="L4" s="87" t="s">
        <v>137</v>
      </c>
      <c r="M4" s="88"/>
      <c r="N4" s="88"/>
      <c r="O4" s="6" t="s">
        <v>10</v>
      </c>
      <c r="P4" s="60" t="s">
        <v>135</v>
      </c>
      <c r="Q4" s="86"/>
      <c r="R4" s="61"/>
      <c r="S4" s="7"/>
      <c r="T4" s="8" t="s">
        <v>11</v>
      </c>
      <c r="U4" s="9" t="s">
        <v>128</v>
      </c>
    </row>
    <row r="5" spans="1:21" ht="18.75" x14ac:dyDescent="0.25">
      <c r="A5" s="75" t="s">
        <v>12</v>
      </c>
      <c r="B5" s="75"/>
      <c r="C5" s="75"/>
      <c r="D5" s="55" t="s">
        <v>124</v>
      </c>
      <c r="E5" s="56"/>
      <c r="F5" s="55" t="s">
        <v>129</v>
      </c>
      <c r="G5" s="56"/>
      <c r="H5" s="76" t="s">
        <v>130</v>
      </c>
      <c r="I5" s="76"/>
      <c r="J5" s="76" t="s">
        <v>131</v>
      </c>
      <c r="K5" s="76"/>
      <c r="L5" s="77" t="s">
        <v>15</v>
      </c>
      <c r="M5" s="78"/>
      <c r="N5" s="10"/>
      <c r="O5" s="62" t="s">
        <v>11</v>
      </c>
      <c r="P5" s="63"/>
      <c r="Q5" s="63"/>
      <c r="R5" s="63"/>
      <c r="S5" s="68" t="s">
        <v>16</v>
      </c>
      <c r="T5" s="68"/>
      <c r="U5" s="11"/>
    </row>
    <row r="6" spans="1:21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3" t="s">
        <v>18</v>
      </c>
      <c r="G6" s="13" t="s">
        <v>19</v>
      </c>
      <c r="H6" s="14" t="s">
        <v>20</v>
      </c>
      <c r="I6" s="14" t="s">
        <v>21</v>
      </c>
      <c r="J6" s="14" t="s">
        <v>20</v>
      </c>
      <c r="K6" s="14" t="s">
        <v>21</v>
      </c>
      <c r="L6" s="6" t="s">
        <v>22</v>
      </c>
      <c r="M6" s="6" t="s">
        <v>25</v>
      </c>
      <c r="N6" s="6" t="s">
        <v>42</v>
      </c>
      <c r="O6" s="15" t="s">
        <v>26</v>
      </c>
      <c r="P6" s="43" t="s">
        <v>127</v>
      </c>
      <c r="Q6" s="43" t="s">
        <v>132</v>
      </c>
      <c r="R6" s="15" t="s">
        <v>25</v>
      </c>
      <c r="S6" s="16" t="s">
        <v>27</v>
      </c>
      <c r="T6" s="16" t="s">
        <v>11</v>
      </c>
      <c r="U6" s="17" t="s">
        <v>28</v>
      </c>
    </row>
    <row r="7" spans="1:21" ht="60" x14ac:dyDescent="0.25">
      <c r="A7" s="71" t="s">
        <v>29</v>
      </c>
      <c r="B7" s="72"/>
      <c r="C7" s="18">
        <f>F7+G7+H7+I7+D7+E7+J7+K7</f>
        <v>6868</v>
      </c>
      <c r="D7" s="19">
        <v>0</v>
      </c>
      <c r="E7" s="19">
        <v>0</v>
      </c>
      <c r="F7" s="19">
        <v>1480</v>
      </c>
      <c r="G7" s="19">
        <v>1487</v>
      </c>
      <c r="H7" s="46">
        <v>2012</v>
      </c>
      <c r="I7" s="19">
        <v>1889</v>
      </c>
      <c r="J7" s="19"/>
      <c r="K7" s="19"/>
      <c r="L7" s="20" t="s">
        <v>121</v>
      </c>
      <c r="M7" s="20">
        <v>45</v>
      </c>
      <c r="N7" s="20"/>
      <c r="O7" s="20" t="s">
        <v>122</v>
      </c>
      <c r="P7" s="20"/>
      <c r="Q7" s="20"/>
      <c r="R7" s="20">
        <v>47</v>
      </c>
      <c r="S7" s="19">
        <v>8</v>
      </c>
      <c r="T7" s="19">
        <v>10</v>
      </c>
      <c r="U7" s="21" t="s">
        <v>123</v>
      </c>
    </row>
    <row r="8" spans="1:21" ht="49.5" customHeight="1" x14ac:dyDescent="0.25">
      <c r="A8" s="73" t="s">
        <v>30</v>
      </c>
      <c r="B8" s="74"/>
      <c r="C8" s="18">
        <f t="shared" ref="C8" si="0">F8+G8+H8+I8+D8+E8+J8+K8</f>
        <v>6602</v>
      </c>
      <c r="D8" s="30">
        <v>107</v>
      </c>
      <c r="E8" s="30">
        <v>125</v>
      </c>
      <c r="F8" s="20">
        <v>1370</v>
      </c>
      <c r="G8" s="20">
        <v>1270</v>
      </c>
      <c r="H8" s="27">
        <v>1860</v>
      </c>
      <c r="I8" s="30">
        <v>1870</v>
      </c>
      <c r="J8" s="30"/>
      <c r="K8" s="30"/>
      <c r="L8" s="20">
        <v>26</v>
      </c>
      <c r="M8" s="19">
        <v>60</v>
      </c>
      <c r="N8" s="22">
        <v>40</v>
      </c>
      <c r="O8" s="22" t="s">
        <v>125</v>
      </c>
      <c r="P8" s="22"/>
      <c r="Q8" s="22"/>
      <c r="R8" s="19">
        <v>42</v>
      </c>
      <c r="S8" s="19">
        <v>10</v>
      </c>
      <c r="T8" s="23">
        <v>14</v>
      </c>
      <c r="U8" s="21" t="s">
        <v>126</v>
      </c>
    </row>
    <row r="9" spans="1:21" ht="75" x14ac:dyDescent="0.25">
      <c r="A9" s="57" t="s">
        <v>31</v>
      </c>
      <c r="B9" s="58"/>
      <c r="C9" s="18">
        <f>F9+G9+H9+I9+D9+E9+J9+K9</f>
        <v>7188</v>
      </c>
      <c r="D9" s="19">
        <v>1911</v>
      </c>
      <c r="E9" s="19">
        <v>1906</v>
      </c>
      <c r="F9" s="19">
        <v>0</v>
      </c>
      <c r="G9" s="19">
        <v>0</v>
      </c>
      <c r="H9" s="20">
        <v>561</v>
      </c>
      <c r="I9" s="20">
        <v>481</v>
      </c>
      <c r="J9" s="20">
        <v>1116</v>
      </c>
      <c r="K9" s="20">
        <v>1213</v>
      </c>
      <c r="L9" s="20">
        <v>5</v>
      </c>
      <c r="M9" s="20">
        <v>10</v>
      </c>
      <c r="N9" s="20"/>
      <c r="O9" s="20">
        <v>20</v>
      </c>
      <c r="P9" s="20">
        <v>30</v>
      </c>
      <c r="Q9" s="20">
        <v>40</v>
      </c>
      <c r="R9" s="20">
        <v>20</v>
      </c>
      <c r="S9" s="19">
        <f>0.16*50</f>
        <v>8</v>
      </c>
      <c r="T9" s="19">
        <f>0.36*40</f>
        <v>14.399999999999999</v>
      </c>
      <c r="U9" s="47" t="s">
        <v>136</v>
      </c>
    </row>
    <row r="10" spans="1:21" x14ac:dyDescent="0.25">
      <c r="A10" s="59" t="s">
        <v>32</v>
      </c>
      <c r="B10" s="59"/>
      <c r="C10" s="25">
        <f>C7+C9+C8</f>
        <v>20658</v>
      </c>
      <c r="D10" s="25">
        <f t="shared" ref="D10:T10" si="1">D7+D9+D8</f>
        <v>2018</v>
      </c>
      <c r="E10" s="25">
        <f t="shared" si="1"/>
        <v>2031</v>
      </c>
      <c r="F10" s="25">
        <f t="shared" si="1"/>
        <v>2850</v>
      </c>
      <c r="G10" s="25">
        <f t="shared" si="1"/>
        <v>2757</v>
      </c>
      <c r="H10" s="25">
        <f t="shared" si="1"/>
        <v>4433</v>
      </c>
      <c r="I10" s="25">
        <f t="shared" si="1"/>
        <v>4240</v>
      </c>
      <c r="J10" s="25">
        <f t="shared" ref="J10" si="2">J7+J9+J8</f>
        <v>1116</v>
      </c>
      <c r="K10" s="25">
        <f t="shared" ref="K10" si="3">K7+K9+K8</f>
        <v>1213</v>
      </c>
      <c r="L10" s="25" t="e">
        <f>L7+L9+L8</f>
        <v>#VALUE!</v>
      </c>
      <c r="M10" s="25">
        <f t="shared" si="1"/>
        <v>115</v>
      </c>
      <c r="N10" s="25">
        <f t="shared" si="1"/>
        <v>40</v>
      </c>
      <c r="O10" s="25" t="e">
        <f>O7+O9+O8</f>
        <v>#VALUE!</v>
      </c>
      <c r="P10" s="25">
        <f t="shared" si="1"/>
        <v>30</v>
      </c>
      <c r="Q10" s="25">
        <f t="shared" si="1"/>
        <v>40</v>
      </c>
      <c r="R10" s="25">
        <f t="shared" si="1"/>
        <v>109</v>
      </c>
      <c r="S10" s="25">
        <f t="shared" si="1"/>
        <v>26</v>
      </c>
      <c r="T10" s="25">
        <f t="shared" si="1"/>
        <v>38.4</v>
      </c>
      <c r="U10" s="26"/>
    </row>
    <row r="12" spans="1:21" x14ac:dyDescent="0.25">
      <c r="F12">
        <v>2850</v>
      </c>
      <c r="G12">
        <v>2757</v>
      </c>
      <c r="H12">
        <f>SUM(F12:G12)</f>
        <v>5607</v>
      </c>
    </row>
    <row r="13" spans="1:21" x14ac:dyDescent="0.25">
      <c r="D13">
        <v>2018</v>
      </c>
      <c r="E13">
        <v>2031</v>
      </c>
      <c r="F13">
        <f>SUM(D13:E13)</f>
        <v>4049</v>
      </c>
    </row>
    <row r="14" spans="1:21" x14ac:dyDescent="0.25">
      <c r="F14">
        <v>5607</v>
      </c>
      <c r="H14">
        <v>1116</v>
      </c>
      <c r="I14">
        <v>1213</v>
      </c>
      <c r="J14">
        <f>SUM(H14:I14)</f>
        <v>2329</v>
      </c>
    </row>
    <row r="15" spans="1:21" x14ac:dyDescent="0.25">
      <c r="F15">
        <f>SUM(F13:F14)</f>
        <v>9656</v>
      </c>
      <c r="H15">
        <v>4433</v>
      </c>
      <c r="I15">
        <v>4240</v>
      </c>
      <c r="J15">
        <f>SUM(H15:I15)</f>
        <v>8673</v>
      </c>
    </row>
    <row r="16" spans="1:21" x14ac:dyDescent="0.25">
      <c r="J16">
        <f>SUM(J14:J15)</f>
        <v>11002</v>
      </c>
    </row>
  </sheetData>
  <mergeCells count="27">
    <mergeCell ref="D3:E3"/>
    <mergeCell ref="D4:E4"/>
    <mergeCell ref="D5:E5"/>
    <mergeCell ref="A6:B6"/>
    <mergeCell ref="A7:B7"/>
    <mergeCell ref="A8:B8"/>
    <mergeCell ref="A9:B9"/>
    <mergeCell ref="A10:B10"/>
    <mergeCell ref="S5:T5"/>
    <mergeCell ref="B1:T1"/>
    <mergeCell ref="A2:T2"/>
    <mergeCell ref="A3:C3"/>
    <mergeCell ref="F3:G3"/>
    <mergeCell ref="H3:I3"/>
    <mergeCell ref="A4:C4"/>
    <mergeCell ref="F4:G4"/>
    <mergeCell ref="H4:I4"/>
    <mergeCell ref="L4:N4"/>
    <mergeCell ref="P4:R4"/>
    <mergeCell ref="A5:C5"/>
    <mergeCell ref="F5:G5"/>
    <mergeCell ref="H5:I5"/>
    <mergeCell ref="L5:M5"/>
    <mergeCell ref="O5:R5"/>
    <mergeCell ref="J3:K3"/>
    <mergeCell ref="J4:K4"/>
    <mergeCell ref="J5:K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14C6-B08C-4F85-885E-5C3ABF483D19}">
  <dimension ref="A1:R10"/>
  <sheetViews>
    <sheetView zoomScale="80" zoomScaleNormal="80" workbookViewId="0">
      <selection activeCell="R11" sqref="R11"/>
    </sheetView>
  </sheetViews>
  <sheetFormatPr defaultRowHeight="15" x14ac:dyDescent="0.25"/>
  <cols>
    <col min="18" max="18" width="79.85546875" customWidth="1"/>
  </cols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 t="s">
        <v>139</v>
      </c>
    </row>
    <row r="3" spans="1:18" ht="21" customHeight="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3"/>
      <c r="L3" s="3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7</v>
      </c>
      <c r="E4" s="54"/>
      <c r="F4" s="65" t="s">
        <v>154</v>
      </c>
      <c r="G4" s="65"/>
      <c r="H4" s="66" t="s">
        <v>9</v>
      </c>
      <c r="I4" s="67"/>
      <c r="J4" s="67"/>
      <c r="K4" s="91"/>
      <c r="L4" s="49" t="s">
        <v>10</v>
      </c>
      <c r="M4" s="86" t="s">
        <v>152</v>
      </c>
      <c r="N4" s="86"/>
      <c r="O4" s="61"/>
      <c r="P4" s="89" t="s">
        <v>11</v>
      </c>
      <c r="Q4" s="90"/>
      <c r="R4" s="9" t="s">
        <v>153</v>
      </c>
    </row>
    <row r="5" spans="1:18" ht="18.75" x14ac:dyDescent="0.25">
      <c r="A5" s="75" t="s">
        <v>12</v>
      </c>
      <c r="B5" s="75"/>
      <c r="C5" s="75"/>
      <c r="D5" s="55" t="s">
        <v>141</v>
      </c>
      <c r="E5" s="56"/>
      <c r="F5" s="76" t="s">
        <v>140</v>
      </c>
      <c r="G5" s="76"/>
      <c r="H5" s="77" t="s">
        <v>15</v>
      </c>
      <c r="I5" s="78"/>
      <c r="J5" s="78"/>
      <c r="K5" s="62" t="s">
        <v>11</v>
      </c>
      <c r="L5" s="63"/>
      <c r="M5" s="63"/>
      <c r="N5" s="48"/>
      <c r="O5" s="48"/>
      <c r="P5" s="68" t="s">
        <v>16</v>
      </c>
      <c r="Q5" s="68"/>
      <c r="R5" s="11"/>
    </row>
    <row r="6" spans="1:18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148</v>
      </c>
      <c r="J6" s="6" t="s">
        <v>25</v>
      </c>
      <c r="K6" s="15" t="s">
        <v>26</v>
      </c>
      <c r="L6" s="15" t="s">
        <v>23</v>
      </c>
      <c r="M6" s="15" t="s">
        <v>25</v>
      </c>
      <c r="N6" s="15" t="s">
        <v>150</v>
      </c>
      <c r="O6" s="15" t="s">
        <v>42</v>
      </c>
      <c r="P6" s="16" t="s">
        <v>27</v>
      </c>
      <c r="Q6" s="16" t="s">
        <v>11</v>
      </c>
      <c r="R6" s="17" t="s">
        <v>28</v>
      </c>
    </row>
    <row r="7" spans="1:18" ht="67.5" customHeight="1" x14ac:dyDescent="0.25">
      <c r="A7" s="71" t="s">
        <v>29</v>
      </c>
      <c r="B7" s="72"/>
      <c r="C7" s="18">
        <f>D7+E7+F7+G7</f>
        <v>5949</v>
      </c>
      <c r="D7" s="19">
        <v>1680</v>
      </c>
      <c r="E7" s="19">
        <v>1715</v>
      </c>
      <c r="F7" s="20">
        <v>1137</v>
      </c>
      <c r="G7" s="20">
        <v>1417</v>
      </c>
      <c r="H7" s="20" t="s">
        <v>142</v>
      </c>
      <c r="I7" s="20">
        <v>0</v>
      </c>
      <c r="J7" s="20">
        <v>58</v>
      </c>
      <c r="K7" s="20" t="s">
        <v>144</v>
      </c>
      <c r="L7" s="20">
        <v>54</v>
      </c>
      <c r="M7" s="20">
        <v>10</v>
      </c>
      <c r="N7" s="20">
        <v>0</v>
      </c>
      <c r="O7" s="20" t="s">
        <v>143</v>
      </c>
      <c r="P7" s="19"/>
      <c r="Q7" s="19"/>
      <c r="R7" s="29" t="s">
        <v>145</v>
      </c>
    </row>
    <row r="8" spans="1:18" ht="37.5" customHeight="1" x14ac:dyDescent="0.25">
      <c r="A8" s="73" t="s">
        <v>30</v>
      </c>
      <c r="B8" s="74"/>
      <c r="C8" s="31">
        <f>D8+E8+F8+G8</f>
        <v>7340</v>
      </c>
      <c r="D8" s="20">
        <v>1890</v>
      </c>
      <c r="E8" s="20">
        <v>1855</v>
      </c>
      <c r="F8" s="30">
        <v>1725</v>
      </c>
      <c r="G8" s="30">
        <v>1870</v>
      </c>
      <c r="H8" s="20">
        <v>3</v>
      </c>
      <c r="I8" s="44">
        <v>0</v>
      </c>
      <c r="J8" s="19">
        <v>20</v>
      </c>
      <c r="K8" s="22" t="s">
        <v>146</v>
      </c>
      <c r="L8" s="22"/>
      <c r="M8" s="19">
        <v>35</v>
      </c>
      <c r="N8" s="19">
        <v>0</v>
      </c>
      <c r="O8" s="19"/>
      <c r="P8" s="19">
        <v>8</v>
      </c>
      <c r="Q8" s="23">
        <v>15</v>
      </c>
      <c r="R8" s="21" t="s">
        <v>147</v>
      </c>
    </row>
    <row r="9" spans="1:18" ht="35.25" customHeight="1" x14ac:dyDescent="0.25">
      <c r="A9" s="57" t="s">
        <v>31</v>
      </c>
      <c r="B9" s="58"/>
      <c r="C9" s="18">
        <f>D9+E9+F9+G9</f>
        <v>6513</v>
      </c>
      <c r="D9" s="19">
        <v>1937</v>
      </c>
      <c r="E9" s="19">
        <v>1222</v>
      </c>
      <c r="F9" s="20">
        <v>1621</v>
      </c>
      <c r="G9" s="20">
        <v>1733</v>
      </c>
      <c r="H9" s="20">
        <v>27</v>
      </c>
      <c r="I9" s="20">
        <v>141</v>
      </c>
      <c r="J9" s="20">
        <v>17</v>
      </c>
      <c r="K9" s="20" t="s">
        <v>149</v>
      </c>
      <c r="L9" s="20">
        <v>10</v>
      </c>
      <c r="M9" s="20">
        <v>30</v>
      </c>
      <c r="N9" s="20">
        <v>10</v>
      </c>
      <c r="O9" s="20">
        <v>0</v>
      </c>
      <c r="P9" s="19">
        <f>0.16*30</f>
        <v>4.8</v>
      </c>
      <c r="Q9" s="19">
        <f>0.36*60</f>
        <v>21.599999999999998</v>
      </c>
      <c r="R9" s="29" t="s">
        <v>151</v>
      </c>
    </row>
    <row r="10" spans="1:18" x14ac:dyDescent="0.25">
      <c r="A10" s="59" t="s">
        <v>32</v>
      </c>
      <c r="B10" s="59"/>
      <c r="C10" s="25">
        <f>C7+C8+C9</f>
        <v>19802</v>
      </c>
      <c r="D10" s="25">
        <f t="shared" ref="D10:Q10" si="0">D7+D8+D9</f>
        <v>5507</v>
      </c>
      <c r="E10" s="25">
        <f t="shared" si="0"/>
        <v>4792</v>
      </c>
      <c r="F10" s="25">
        <f t="shared" si="0"/>
        <v>4483</v>
      </c>
      <c r="G10" s="25">
        <f t="shared" si="0"/>
        <v>5020</v>
      </c>
      <c r="H10" s="25"/>
      <c r="I10" s="25">
        <f t="shared" si="0"/>
        <v>141</v>
      </c>
      <c r="J10" s="25">
        <f t="shared" si="0"/>
        <v>95</v>
      </c>
      <c r="K10" s="25"/>
      <c r="L10" s="25">
        <f t="shared" si="0"/>
        <v>64</v>
      </c>
      <c r="M10" s="25">
        <f t="shared" si="0"/>
        <v>75</v>
      </c>
      <c r="N10" s="25"/>
      <c r="O10" s="25"/>
      <c r="P10" s="25">
        <f t="shared" si="0"/>
        <v>12.8</v>
      </c>
      <c r="Q10" s="25">
        <f t="shared" si="0"/>
        <v>36.599999999999994</v>
      </c>
      <c r="R10" s="26"/>
    </row>
  </sheetData>
  <mergeCells count="22">
    <mergeCell ref="A6:B6"/>
    <mergeCell ref="A7:B7"/>
    <mergeCell ref="A8:B8"/>
    <mergeCell ref="K5:M5"/>
    <mergeCell ref="M4:O4"/>
    <mergeCell ref="H4:K4"/>
    <mergeCell ref="A9:B9"/>
    <mergeCell ref="A10:B10"/>
    <mergeCell ref="P5:Q5"/>
    <mergeCell ref="B1:Q1"/>
    <mergeCell ref="A2:Q2"/>
    <mergeCell ref="A3:C3"/>
    <mergeCell ref="D3:E3"/>
    <mergeCell ref="F3:G3"/>
    <mergeCell ref="A4:C4"/>
    <mergeCell ref="D4:E4"/>
    <mergeCell ref="F4:G4"/>
    <mergeCell ref="A5:C5"/>
    <mergeCell ref="D5:E5"/>
    <mergeCell ref="F5:G5"/>
    <mergeCell ref="H5:J5"/>
    <mergeCell ref="P4:Q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539D-035D-409A-8378-12D75C6FD563}">
  <dimension ref="A1:W10"/>
  <sheetViews>
    <sheetView zoomScale="77" zoomScaleNormal="77" workbookViewId="0">
      <selection activeCell="D4" sqref="D4:G4"/>
    </sheetView>
  </sheetViews>
  <sheetFormatPr defaultRowHeight="15" x14ac:dyDescent="0.25"/>
  <cols>
    <col min="20" max="20" width="14.7109375" customWidth="1"/>
    <col min="23" max="23" width="75.42578125" customWidth="1"/>
  </cols>
  <sheetData>
    <row r="1" spans="1:23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1"/>
    </row>
    <row r="2" spans="1:23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2" t="s">
        <v>156</v>
      </c>
    </row>
    <row r="3" spans="1:23" ht="21" customHeight="1" x14ac:dyDescent="0.25">
      <c r="A3" s="81" t="s">
        <v>3</v>
      </c>
      <c r="B3" s="81"/>
      <c r="C3" s="81"/>
      <c r="D3" s="82" t="s">
        <v>27</v>
      </c>
      <c r="E3" s="92"/>
      <c r="F3" s="92"/>
      <c r="G3" s="83"/>
      <c r="H3" s="84" t="s">
        <v>166</v>
      </c>
      <c r="I3" s="93"/>
      <c r="J3" s="93"/>
      <c r="K3" s="85"/>
      <c r="L3" s="1"/>
      <c r="M3" s="1"/>
      <c r="N3" s="1"/>
      <c r="O3" s="1"/>
      <c r="P3" s="1"/>
      <c r="Q3" s="3"/>
      <c r="R3" s="3"/>
      <c r="S3" s="3"/>
      <c r="T3" s="3"/>
      <c r="U3" s="4"/>
      <c r="V3" s="4"/>
      <c r="W3" s="5"/>
    </row>
    <row r="4" spans="1:23" ht="21" x14ac:dyDescent="0.25">
      <c r="A4" s="64" t="s">
        <v>6</v>
      </c>
      <c r="B4" s="64"/>
      <c r="C4" s="64"/>
      <c r="D4" s="53" t="s">
        <v>40</v>
      </c>
      <c r="E4" s="54"/>
      <c r="F4" s="53" t="s">
        <v>174</v>
      </c>
      <c r="G4" s="54"/>
      <c r="H4" s="65" t="s">
        <v>162</v>
      </c>
      <c r="I4" s="65"/>
      <c r="J4" s="65" t="s">
        <v>8</v>
      </c>
      <c r="K4" s="65"/>
      <c r="L4" s="66" t="s">
        <v>9</v>
      </c>
      <c r="M4" s="67"/>
      <c r="N4" s="67"/>
      <c r="O4" s="67"/>
      <c r="P4" s="67"/>
      <c r="Q4" s="6" t="s">
        <v>10</v>
      </c>
      <c r="R4" s="60" t="s">
        <v>169</v>
      </c>
      <c r="S4" s="86"/>
      <c r="T4" s="61"/>
      <c r="U4" s="89" t="s">
        <v>11</v>
      </c>
      <c r="V4" s="90"/>
      <c r="W4" s="9" t="s">
        <v>173</v>
      </c>
    </row>
    <row r="5" spans="1:23" ht="18.75" x14ac:dyDescent="0.25">
      <c r="A5" s="75" t="s">
        <v>12</v>
      </c>
      <c r="B5" s="75"/>
      <c r="C5" s="75"/>
      <c r="D5" s="55" t="s">
        <v>124</v>
      </c>
      <c r="E5" s="56"/>
      <c r="F5" s="55" t="s">
        <v>155</v>
      </c>
      <c r="G5" s="56"/>
      <c r="H5" s="76" t="s">
        <v>163</v>
      </c>
      <c r="I5" s="76"/>
      <c r="J5" s="76" t="s">
        <v>164</v>
      </c>
      <c r="K5" s="76"/>
      <c r="L5" s="77" t="s">
        <v>15</v>
      </c>
      <c r="M5" s="78"/>
      <c r="N5" s="78"/>
      <c r="O5" s="78"/>
      <c r="P5" s="10"/>
      <c r="Q5" s="62" t="s">
        <v>11</v>
      </c>
      <c r="R5" s="63"/>
      <c r="S5" s="63"/>
      <c r="T5" s="48"/>
      <c r="U5" s="68" t="s">
        <v>16</v>
      </c>
      <c r="V5" s="68"/>
      <c r="W5" s="11"/>
    </row>
    <row r="6" spans="1:23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3" t="s">
        <v>18</v>
      </c>
      <c r="G6" s="13" t="s">
        <v>19</v>
      </c>
      <c r="H6" s="14" t="s">
        <v>20</v>
      </c>
      <c r="I6" s="14" t="s">
        <v>21</v>
      </c>
      <c r="J6" s="14" t="s">
        <v>20</v>
      </c>
      <c r="K6" s="14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148</v>
      </c>
      <c r="Q6" s="15" t="s">
        <v>108</v>
      </c>
      <c r="R6" s="15" t="s">
        <v>160</v>
      </c>
      <c r="S6" s="15" t="s">
        <v>25</v>
      </c>
      <c r="T6" s="15" t="s">
        <v>127</v>
      </c>
      <c r="U6" s="16" t="s">
        <v>27</v>
      </c>
      <c r="V6" s="16" t="s">
        <v>11</v>
      </c>
      <c r="W6" s="17" t="s">
        <v>28</v>
      </c>
    </row>
    <row r="7" spans="1:23" ht="97.5" customHeight="1" x14ac:dyDescent="0.25">
      <c r="A7" s="71" t="s">
        <v>29</v>
      </c>
      <c r="B7" s="72"/>
      <c r="C7" s="18">
        <f>D7+E7+F7+F7+G7+H7+I7+J7+K7</f>
        <v>3872</v>
      </c>
      <c r="D7" s="19">
        <v>200</v>
      </c>
      <c r="E7" s="19">
        <v>0</v>
      </c>
      <c r="F7" s="19">
        <v>0</v>
      </c>
      <c r="G7" s="19">
        <v>580</v>
      </c>
      <c r="H7" s="20">
        <v>480</v>
      </c>
      <c r="I7" s="20">
        <v>494</v>
      </c>
      <c r="J7" s="20">
        <v>872</v>
      </c>
      <c r="K7" s="20">
        <v>1246</v>
      </c>
      <c r="L7" s="20" t="s">
        <v>158</v>
      </c>
      <c r="M7" s="20">
        <v>60</v>
      </c>
      <c r="N7" s="20">
        <v>100</v>
      </c>
      <c r="O7" s="20">
        <v>40</v>
      </c>
      <c r="P7" s="20" t="s">
        <v>157</v>
      </c>
      <c r="Q7" s="20" t="s">
        <v>159</v>
      </c>
      <c r="R7" s="20">
        <v>18</v>
      </c>
      <c r="S7" s="20">
        <v>30</v>
      </c>
      <c r="T7" s="20" t="s">
        <v>161</v>
      </c>
      <c r="U7" s="19">
        <v>18</v>
      </c>
      <c r="V7" s="19">
        <v>54</v>
      </c>
      <c r="W7" s="21" t="s">
        <v>165</v>
      </c>
    </row>
    <row r="8" spans="1:23" ht="50.25" customHeight="1" x14ac:dyDescent="0.25">
      <c r="A8" s="73" t="s">
        <v>30</v>
      </c>
      <c r="B8" s="74"/>
      <c r="C8" s="18">
        <f>D8+E8+F8+F8+G8+H8+I8+J8+K8</f>
        <v>7440</v>
      </c>
      <c r="D8" s="20">
        <v>0</v>
      </c>
      <c r="E8" s="20">
        <v>0</v>
      </c>
      <c r="F8" s="20">
        <v>1230</v>
      </c>
      <c r="G8" s="20">
        <v>1261</v>
      </c>
      <c r="H8" s="30">
        <v>0</v>
      </c>
      <c r="I8" s="30">
        <v>0</v>
      </c>
      <c r="J8" s="30">
        <v>1799</v>
      </c>
      <c r="K8" s="30">
        <v>1920</v>
      </c>
      <c r="L8" s="20" t="s">
        <v>170</v>
      </c>
      <c r="M8" s="20">
        <v>0</v>
      </c>
      <c r="N8" s="51">
        <v>0</v>
      </c>
      <c r="O8" s="19">
        <v>90</v>
      </c>
      <c r="P8" s="46"/>
      <c r="Q8" s="22" t="s">
        <v>171</v>
      </c>
      <c r="R8" s="22">
        <v>5</v>
      </c>
      <c r="S8" s="19">
        <v>60</v>
      </c>
      <c r="T8" s="19"/>
      <c r="U8" s="19">
        <f>0.18*80</f>
        <v>14.399999999999999</v>
      </c>
      <c r="V8" s="50">
        <f>0.36*120</f>
        <v>43.199999999999996</v>
      </c>
      <c r="W8" s="21" t="s">
        <v>172</v>
      </c>
    </row>
    <row r="9" spans="1:23" ht="53.25" customHeight="1" x14ac:dyDescent="0.25">
      <c r="A9" s="57" t="s">
        <v>31</v>
      </c>
      <c r="B9" s="58"/>
      <c r="C9" s="18">
        <f t="shared" ref="C9" si="0">D9+E9+F9+F9+G9+H9+I9+J9+K9</f>
        <v>8191</v>
      </c>
      <c r="D9" s="19">
        <v>0</v>
      </c>
      <c r="E9" s="19">
        <v>0</v>
      </c>
      <c r="F9" s="19">
        <v>1488</v>
      </c>
      <c r="G9" s="19">
        <v>1572</v>
      </c>
      <c r="H9" s="20">
        <v>0</v>
      </c>
      <c r="I9" s="20">
        <v>0</v>
      </c>
      <c r="J9" s="20">
        <v>1804</v>
      </c>
      <c r="K9" s="20">
        <v>1839</v>
      </c>
      <c r="L9" s="20" t="s">
        <v>175</v>
      </c>
      <c r="M9" s="20"/>
      <c r="N9" s="20"/>
      <c r="O9" s="20">
        <v>71</v>
      </c>
      <c r="P9" s="20"/>
      <c r="Q9" s="20">
        <v>16</v>
      </c>
      <c r="R9" s="20"/>
      <c r="S9" s="20">
        <v>99</v>
      </c>
      <c r="T9" s="20"/>
      <c r="U9" s="19">
        <v>10.08</v>
      </c>
      <c r="V9" s="19">
        <v>14.4</v>
      </c>
      <c r="W9" s="21" t="s">
        <v>176</v>
      </c>
    </row>
    <row r="10" spans="1:23" x14ac:dyDescent="0.25">
      <c r="A10" s="59" t="s">
        <v>32</v>
      </c>
      <c r="B10" s="59"/>
      <c r="C10" s="25">
        <f>C7+C8+C9</f>
        <v>19503</v>
      </c>
      <c r="D10" s="25">
        <f t="shared" ref="D10:V10" si="1">D7+D8+D9</f>
        <v>200</v>
      </c>
      <c r="E10" s="25">
        <f t="shared" si="1"/>
        <v>0</v>
      </c>
      <c r="F10" s="25">
        <f t="shared" si="1"/>
        <v>2718</v>
      </c>
      <c r="G10" s="25">
        <f t="shared" si="1"/>
        <v>3413</v>
      </c>
      <c r="H10" s="25">
        <f t="shared" si="1"/>
        <v>480</v>
      </c>
      <c r="I10" s="25">
        <f t="shared" si="1"/>
        <v>494</v>
      </c>
      <c r="J10" s="25">
        <f t="shared" si="1"/>
        <v>4475</v>
      </c>
      <c r="K10" s="25">
        <f t="shared" si="1"/>
        <v>5005</v>
      </c>
      <c r="L10" s="25"/>
      <c r="M10" s="25">
        <f t="shared" si="1"/>
        <v>60</v>
      </c>
      <c r="N10" s="25">
        <f t="shared" si="1"/>
        <v>100</v>
      </c>
      <c r="O10" s="25">
        <f t="shared" si="1"/>
        <v>201</v>
      </c>
      <c r="P10" s="25"/>
      <c r="Q10" s="25"/>
      <c r="R10" s="25">
        <f t="shared" si="1"/>
        <v>23</v>
      </c>
      <c r="S10" s="25">
        <f t="shared" si="1"/>
        <v>189</v>
      </c>
      <c r="T10" s="25"/>
      <c r="U10" s="25">
        <f t="shared" si="1"/>
        <v>42.48</v>
      </c>
      <c r="V10" s="25">
        <f t="shared" si="1"/>
        <v>111.6</v>
      </c>
      <c r="W10" s="26"/>
    </row>
  </sheetData>
  <mergeCells count="26">
    <mergeCell ref="A6:B6"/>
    <mergeCell ref="A7:B7"/>
    <mergeCell ref="A8:B8"/>
    <mergeCell ref="A9:B9"/>
    <mergeCell ref="A10:B10"/>
    <mergeCell ref="D3:G3"/>
    <mergeCell ref="H3:K3"/>
    <mergeCell ref="U5:V5"/>
    <mergeCell ref="B1:V1"/>
    <mergeCell ref="A2:V2"/>
    <mergeCell ref="A3:C3"/>
    <mergeCell ref="A4:C4"/>
    <mergeCell ref="D4:E4"/>
    <mergeCell ref="H4:I4"/>
    <mergeCell ref="L4:P4"/>
    <mergeCell ref="A5:C5"/>
    <mergeCell ref="D5:E5"/>
    <mergeCell ref="H5:I5"/>
    <mergeCell ref="L5:O5"/>
    <mergeCell ref="Q5:S5"/>
    <mergeCell ref="R4:T4"/>
    <mergeCell ref="U4:V4"/>
    <mergeCell ref="F4:G4"/>
    <mergeCell ref="F5:G5"/>
    <mergeCell ref="J4:K4"/>
    <mergeCell ref="J5:K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138F-E31B-48DE-9304-A32EC45E1B24}">
  <dimension ref="A1:O15"/>
  <sheetViews>
    <sheetView zoomScale="77" zoomScaleNormal="77" workbookViewId="0">
      <selection activeCell="S6" sqref="S6"/>
    </sheetView>
  </sheetViews>
  <sheetFormatPr defaultRowHeight="15" x14ac:dyDescent="0.25"/>
  <cols>
    <col min="3" max="3" width="12.5703125" customWidth="1"/>
    <col min="15" max="15" width="44.85546875" customWidth="1"/>
  </cols>
  <sheetData>
    <row r="1" spans="1:15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</row>
    <row r="2" spans="1:15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 t="s">
        <v>167</v>
      </c>
    </row>
    <row r="3" spans="1:15" ht="21" customHeight="1" x14ac:dyDescent="0.25">
      <c r="A3" s="81" t="s">
        <v>3</v>
      </c>
      <c r="B3" s="81"/>
      <c r="C3" s="81"/>
      <c r="D3" s="53" t="s">
        <v>10</v>
      </c>
      <c r="E3" s="54"/>
      <c r="F3" s="94" t="s">
        <v>178</v>
      </c>
      <c r="G3" s="95"/>
      <c r="H3" s="96"/>
      <c r="I3" s="97"/>
      <c r="J3" s="3"/>
      <c r="K3" s="3"/>
      <c r="L3" s="3"/>
      <c r="M3" s="4"/>
      <c r="N3" s="4"/>
      <c r="O3" s="5"/>
    </row>
    <row r="4" spans="1:15" ht="18.75" x14ac:dyDescent="0.25">
      <c r="A4" s="64" t="s">
        <v>6</v>
      </c>
      <c r="B4" s="64"/>
      <c r="C4" s="64"/>
      <c r="D4" s="53" t="s">
        <v>179</v>
      </c>
      <c r="E4" s="54"/>
      <c r="F4" s="65" t="s">
        <v>180</v>
      </c>
      <c r="G4" s="65"/>
      <c r="H4" s="98" t="s">
        <v>181</v>
      </c>
      <c r="I4" s="88"/>
      <c r="J4" s="6" t="s">
        <v>10</v>
      </c>
      <c r="K4" s="60" t="s">
        <v>183</v>
      </c>
      <c r="L4" s="86"/>
      <c r="M4" s="89" t="s">
        <v>11</v>
      </c>
      <c r="N4" s="90"/>
      <c r="O4" s="9" t="s">
        <v>184</v>
      </c>
    </row>
    <row r="5" spans="1:15" ht="18.75" x14ac:dyDescent="0.25">
      <c r="A5" s="75" t="s">
        <v>12</v>
      </c>
      <c r="B5" s="75"/>
      <c r="C5" s="75"/>
      <c r="D5" s="55" t="s">
        <v>155</v>
      </c>
      <c r="E5" s="56"/>
      <c r="F5" s="76" t="s">
        <v>164</v>
      </c>
      <c r="G5" s="76"/>
      <c r="H5" s="77" t="s">
        <v>15</v>
      </c>
      <c r="I5" s="78"/>
      <c r="J5" s="62" t="s">
        <v>11</v>
      </c>
      <c r="K5" s="63"/>
      <c r="L5" s="63"/>
      <c r="M5" s="68" t="s">
        <v>16</v>
      </c>
      <c r="N5" s="68"/>
      <c r="O5" s="11"/>
    </row>
    <row r="6" spans="1:15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25</v>
      </c>
      <c r="J6" s="15" t="s">
        <v>108</v>
      </c>
      <c r="K6" s="15" t="s">
        <v>160</v>
      </c>
      <c r="L6" s="15" t="s">
        <v>25</v>
      </c>
      <c r="M6" s="16" t="s">
        <v>27</v>
      </c>
      <c r="N6" s="16" t="s">
        <v>11</v>
      </c>
      <c r="O6" s="17" t="s">
        <v>28</v>
      </c>
    </row>
    <row r="7" spans="1:15" ht="63.75" customHeight="1" x14ac:dyDescent="0.25">
      <c r="A7" s="71" t="s">
        <v>29</v>
      </c>
      <c r="B7" s="72"/>
      <c r="C7" s="19">
        <f>D7+E7+F7+G7</f>
        <v>6874</v>
      </c>
      <c r="D7" s="19">
        <v>1601</v>
      </c>
      <c r="E7" s="19">
        <v>1353</v>
      </c>
      <c r="F7" s="20">
        <v>1840</v>
      </c>
      <c r="G7" s="20">
        <v>2080</v>
      </c>
      <c r="H7" s="20">
        <v>60</v>
      </c>
      <c r="I7" s="20">
        <v>35</v>
      </c>
      <c r="J7" s="20">
        <v>33</v>
      </c>
      <c r="K7" s="20"/>
      <c r="L7" s="20">
        <v>62</v>
      </c>
      <c r="M7" s="19">
        <v>10</v>
      </c>
      <c r="N7" s="19">
        <v>14</v>
      </c>
      <c r="O7" s="21" t="s">
        <v>177</v>
      </c>
    </row>
    <row r="8" spans="1:15" ht="50.25" customHeight="1" x14ac:dyDescent="0.25">
      <c r="A8" s="73" t="s">
        <v>30</v>
      </c>
      <c r="B8" s="74"/>
      <c r="C8" s="19">
        <f>D8+E8+F8+G8</f>
        <v>6633</v>
      </c>
      <c r="D8" s="20">
        <v>1763</v>
      </c>
      <c r="E8" s="20">
        <v>1536</v>
      </c>
      <c r="F8" s="30">
        <v>1659</v>
      </c>
      <c r="G8" s="30">
        <v>1675</v>
      </c>
      <c r="H8" s="20">
        <v>50</v>
      </c>
      <c r="I8" s="19">
        <v>41</v>
      </c>
      <c r="J8" s="22"/>
      <c r="K8" s="22">
        <v>20</v>
      </c>
      <c r="L8" s="19">
        <v>131</v>
      </c>
      <c r="M8" s="19">
        <v>12</v>
      </c>
      <c r="N8" s="50">
        <v>10.5</v>
      </c>
      <c r="O8" s="21" t="s">
        <v>182</v>
      </c>
    </row>
    <row r="9" spans="1:15" ht="53.25" customHeight="1" x14ac:dyDescent="0.25">
      <c r="A9" s="57" t="s">
        <v>31</v>
      </c>
      <c r="B9" s="58"/>
      <c r="C9" s="19">
        <f>D9+E9+F9+G9</f>
        <v>7279</v>
      </c>
      <c r="D9" s="19">
        <v>1770</v>
      </c>
      <c r="E9" s="19">
        <v>1223</v>
      </c>
      <c r="F9" s="20">
        <v>2107</v>
      </c>
      <c r="G9" s="20">
        <v>2179</v>
      </c>
      <c r="H9" s="20" t="s">
        <v>186</v>
      </c>
      <c r="I9" s="20">
        <v>8</v>
      </c>
      <c r="J9" s="20">
        <v>7</v>
      </c>
      <c r="K9" s="20"/>
      <c r="L9" s="20">
        <v>26</v>
      </c>
      <c r="M9" s="19">
        <v>12</v>
      </c>
      <c r="N9" s="19">
        <v>26</v>
      </c>
      <c r="O9" s="21" t="s">
        <v>185</v>
      </c>
    </row>
    <row r="10" spans="1:15" x14ac:dyDescent="0.25">
      <c r="A10" s="59" t="s">
        <v>32</v>
      </c>
      <c r="B10" s="59"/>
      <c r="C10" s="25">
        <f>C7+C8+C9</f>
        <v>20786</v>
      </c>
      <c r="D10" s="25">
        <f t="shared" ref="D10:N10" si="0">D7+D8+D9</f>
        <v>5134</v>
      </c>
      <c r="E10" s="25">
        <f t="shared" si="0"/>
        <v>4112</v>
      </c>
      <c r="F10" s="25">
        <f t="shared" si="0"/>
        <v>5606</v>
      </c>
      <c r="G10" s="25">
        <f t="shared" si="0"/>
        <v>5934</v>
      </c>
      <c r="H10" s="25" t="e">
        <f t="shared" si="0"/>
        <v>#VALUE!</v>
      </c>
      <c r="I10" s="25">
        <f t="shared" si="0"/>
        <v>84</v>
      </c>
      <c r="J10" s="25">
        <f t="shared" si="0"/>
        <v>40</v>
      </c>
      <c r="K10" s="25">
        <f t="shared" si="0"/>
        <v>20</v>
      </c>
      <c r="L10" s="25">
        <f t="shared" si="0"/>
        <v>219</v>
      </c>
      <c r="M10" s="25">
        <f t="shared" si="0"/>
        <v>34</v>
      </c>
      <c r="N10" s="25">
        <f t="shared" si="0"/>
        <v>50.5</v>
      </c>
      <c r="O10" s="26"/>
    </row>
    <row r="13" spans="1:15" x14ac:dyDescent="0.25">
      <c r="D13">
        <v>5134</v>
      </c>
      <c r="E13">
        <v>4112</v>
      </c>
      <c r="F13">
        <f>SUM(D13:E13)</f>
        <v>9246</v>
      </c>
    </row>
    <row r="15" spans="1:15" x14ac:dyDescent="0.25">
      <c r="F15">
        <v>5606</v>
      </c>
      <c r="G15">
        <v>5934</v>
      </c>
      <c r="H15">
        <f>SUM(F15:G15)</f>
        <v>11540</v>
      </c>
    </row>
  </sheetData>
  <mergeCells count="23">
    <mergeCell ref="A9:B9"/>
    <mergeCell ref="A10:B10"/>
    <mergeCell ref="H4:I4"/>
    <mergeCell ref="K4:L4"/>
    <mergeCell ref="M4:N4"/>
    <mergeCell ref="A5:C5"/>
    <mergeCell ref="D5:E5"/>
    <mergeCell ref="F5:G5"/>
    <mergeCell ref="H5:I5"/>
    <mergeCell ref="J5:L5"/>
    <mergeCell ref="A4:C4"/>
    <mergeCell ref="D4:E4"/>
    <mergeCell ref="F4:G4"/>
    <mergeCell ref="M5:N5"/>
    <mergeCell ref="A6:B6"/>
    <mergeCell ref="A7:B7"/>
    <mergeCell ref="A8:B8"/>
    <mergeCell ref="B1:N1"/>
    <mergeCell ref="A2:N2"/>
    <mergeCell ref="A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DD90-50D1-459C-92CE-83C83D9A9232}">
  <dimension ref="A1:Q10"/>
  <sheetViews>
    <sheetView zoomScale="77" zoomScaleNormal="77" workbookViewId="0">
      <selection activeCell="O8" sqref="O8:P8"/>
    </sheetView>
  </sheetViews>
  <sheetFormatPr defaultRowHeight="15" x14ac:dyDescent="0.25"/>
  <cols>
    <col min="17" max="17" width="75.42578125" customWidth="1"/>
  </cols>
  <sheetData>
    <row r="1" spans="1:17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1"/>
    </row>
    <row r="2" spans="1:17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 t="s">
        <v>168</v>
      </c>
    </row>
    <row r="3" spans="1:17" ht="21" customHeight="1" x14ac:dyDescent="0.25">
      <c r="A3" s="81" t="s">
        <v>3</v>
      </c>
      <c r="B3" s="81"/>
      <c r="C3" s="81"/>
      <c r="D3" s="92"/>
      <c r="E3" s="83"/>
      <c r="F3" s="93"/>
      <c r="G3" s="85"/>
      <c r="H3" s="1"/>
      <c r="I3" s="1"/>
      <c r="J3" s="1"/>
      <c r="K3" s="3"/>
      <c r="L3" s="3"/>
      <c r="M3" s="3"/>
      <c r="N3" s="3"/>
      <c r="O3" s="4"/>
      <c r="P3" s="4"/>
      <c r="Q3" s="5"/>
    </row>
    <row r="4" spans="1:17" ht="21" x14ac:dyDescent="0.25">
      <c r="A4" s="64" t="s">
        <v>6</v>
      </c>
      <c r="B4" s="64"/>
      <c r="C4" s="64"/>
      <c r="D4" s="53" t="s">
        <v>195</v>
      </c>
      <c r="E4" s="54"/>
      <c r="F4" s="65" t="s">
        <v>8</v>
      </c>
      <c r="G4" s="65"/>
      <c r="H4" s="66" t="s">
        <v>9</v>
      </c>
      <c r="I4" s="67"/>
      <c r="J4" s="67"/>
      <c r="K4" s="6" t="s">
        <v>10</v>
      </c>
      <c r="L4" s="60" t="s">
        <v>196</v>
      </c>
      <c r="M4" s="86"/>
      <c r="N4" s="86"/>
      <c r="O4" s="89" t="s">
        <v>11</v>
      </c>
      <c r="P4" s="90"/>
      <c r="Q4" s="9" t="s">
        <v>191</v>
      </c>
    </row>
    <row r="5" spans="1:17" ht="18.75" x14ac:dyDescent="0.25">
      <c r="A5" s="75" t="s">
        <v>12</v>
      </c>
      <c r="B5" s="75"/>
      <c r="C5" s="75"/>
      <c r="D5" s="55" t="s">
        <v>155</v>
      </c>
      <c r="E5" s="56"/>
      <c r="F5" s="76" t="s">
        <v>164</v>
      </c>
      <c r="G5" s="76"/>
      <c r="H5" s="77" t="s">
        <v>15</v>
      </c>
      <c r="I5" s="78"/>
      <c r="J5" s="78"/>
      <c r="K5" s="62" t="s">
        <v>11</v>
      </c>
      <c r="L5" s="63"/>
      <c r="M5" s="63"/>
      <c r="N5" s="48"/>
      <c r="O5" s="68" t="s">
        <v>16</v>
      </c>
      <c r="P5" s="68"/>
      <c r="Q5" s="11"/>
    </row>
    <row r="6" spans="1:17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25</v>
      </c>
      <c r="K6" s="15" t="s">
        <v>108</v>
      </c>
      <c r="L6" s="15" t="s">
        <v>160</v>
      </c>
      <c r="M6" s="15" t="s">
        <v>25</v>
      </c>
      <c r="N6" s="15" t="s">
        <v>23</v>
      </c>
      <c r="O6" s="16" t="s">
        <v>27</v>
      </c>
      <c r="P6" s="16" t="s">
        <v>11</v>
      </c>
      <c r="Q6" s="17" t="s">
        <v>28</v>
      </c>
    </row>
    <row r="7" spans="1:17" ht="97.5" customHeight="1" x14ac:dyDescent="0.25">
      <c r="A7" s="71" t="s">
        <v>29</v>
      </c>
      <c r="B7" s="72"/>
      <c r="C7" s="19">
        <f>D7+E7+F7+G7</f>
        <v>6277</v>
      </c>
      <c r="D7" s="19">
        <v>1995</v>
      </c>
      <c r="E7" s="19">
        <v>600</v>
      </c>
      <c r="F7" s="20">
        <v>1868</v>
      </c>
      <c r="G7" s="20">
        <v>1814</v>
      </c>
      <c r="H7" s="20" t="s">
        <v>188</v>
      </c>
      <c r="I7" s="20"/>
      <c r="J7" s="20">
        <v>10</v>
      </c>
      <c r="K7" s="20" t="s">
        <v>187</v>
      </c>
      <c r="L7" s="20"/>
      <c r="M7" s="20">
        <v>87</v>
      </c>
      <c r="N7" s="20"/>
      <c r="O7" s="19">
        <v>9</v>
      </c>
      <c r="P7" s="19">
        <v>14</v>
      </c>
      <c r="Q7" s="40" t="s">
        <v>189</v>
      </c>
    </row>
    <row r="8" spans="1:17" ht="50.25" customHeight="1" x14ac:dyDescent="0.25">
      <c r="A8" s="73" t="s">
        <v>30</v>
      </c>
      <c r="B8" s="74"/>
      <c r="C8" s="19">
        <f t="shared" ref="C8:C9" si="0">D8+E8+F8+G8</f>
        <v>6592</v>
      </c>
      <c r="D8" s="30">
        <v>1175</v>
      </c>
      <c r="E8" s="30">
        <v>1590</v>
      </c>
      <c r="F8" s="20">
        <v>1745</v>
      </c>
      <c r="G8" s="20">
        <v>2082</v>
      </c>
      <c r="H8" s="20" t="s">
        <v>190</v>
      </c>
      <c r="I8" s="20">
        <v>20</v>
      </c>
      <c r="J8" s="19">
        <v>10</v>
      </c>
      <c r="K8" s="22">
        <v>35</v>
      </c>
      <c r="L8" s="22"/>
      <c r="M8" s="19">
        <v>43</v>
      </c>
      <c r="N8" s="19">
        <v>52</v>
      </c>
      <c r="O8" s="19">
        <v>9.3000000000000007</v>
      </c>
      <c r="P8" s="50">
        <v>13.6</v>
      </c>
      <c r="Q8" s="21" t="s">
        <v>192</v>
      </c>
    </row>
    <row r="9" spans="1:17" ht="53.25" customHeight="1" x14ac:dyDescent="0.25">
      <c r="A9" s="57" t="s">
        <v>31</v>
      </c>
      <c r="B9" s="58"/>
      <c r="C9" s="19">
        <f t="shared" si="0"/>
        <v>7281</v>
      </c>
      <c r="D9" s="19">
        <v>1657</v>
      </c>
      <c r="E9" s="19">
        <v>1653</v>
      </c>
      <c r="F9" s="20">
        <v>1791</v>
      </c>
      <c r="G9" s="20">
        <v>2180</v>
      </c>
      <c r="H9" s="20" t="s">
        <v>193</v>
      </c>
      <c r="I9" s="20"/>
      <c r="J9" s="20">
        <v>10</v>
      </c>
      <c r="K9" s="20"/>
      <c r="L9" s="20">
        <v>3</v>
      </c>
      <c r="M9" s="20">
        <v>35</v>
      </c>
      <c r="N9" s="20">
        <v>65</v>
      </c>
      <c r="O9" s="19">
        <v>9</v>
      </c>
      <c r="P9" s="19">
        <v>13.6</v>
      </c>
      <c r="Q9" s="21" t="s">
        <v>194</v>
      </c>
    </row>
    <row r="10" spans="1:17" x14ac:dyDescent="0.25">
      <c r="A10" s="59" t="s">
        <v>32</v>
      </c>
      <c r="B10" s="59"/>
      <c r="C10" s="25">
        <f>C7+C8+C9</f>
        <v>20150</v>
      </c>
      <c r="D10" s="25">
        <f>D7+F8+D9</f>
        <v>5397</v>
      </c>
      <c r="E10" s="25">
        <f>E7+G8+E9</f>
        <v>4335</v>
      </c>
      <c r="F10" s="25">
        <f>F7+F8+F9</f>
        <v>5404</v>
      </c>
      <c r="G10" s="25">
        <f>G7+G8+G9</f>
        <v>6076</v>
      </c>
      <c r="H10" s="25" t="e">
        <f t="shared" ref="H10:P10" si="1">H7+H8+H9</f>
        <v>#VALUE!</v>
      </c>
      <c r="I10" s="25">
        <f t="shared" si="1"/>
        <v>20</v>
      </c>
      <c r="J10" s="25">
        <f t="shared" si="1"/>
        <v>30</v>
      </c>
      <c r="K10" s="25" t="e">
        <f t="shared" si="1"/>
        <v>#VALUE!</v>
      </c>
      <c r="L10" s="25">
        <f t="shared" si="1"/>
        <v>3</v>
      </c>
      <c r="M10" s="25">
        <f t="shared" si="1"/>
        <v>165</v>
      </c>
      <c r="N10" s="25"/>
      <c r="O10" s="25">
        <f t="shared" si="1"/>
        <v>27.3</v>
      </c>
      <c r="P10" s="25">
        <f t="shared" si="1"/>
        <v>41.2</v>
      </c>
      <c r="Q10" s="26"/>
    </row>
  </sheetData>
  <mergeCells count="22">
    <mergeCell ref="A6:B6"/>
    <mergeCell ref="A7:B7"/>
    <mergeCell ref="A8:B8"/>
    <mergeCell ref="A9:B9"/>
    <mergeCell ref="A10:B10"/>
    <mergeCell ref="O4:P4"/>
    <mergeCell ref="A5:C5"/>
    <mergeCell ref="D5:E5"/>
    <mergeCell ref="F5:G5"/>
    <mergeCell ref="H5:J5"/>
    <mergeCell ref="K5:M5"/>
    <mergeCell ref="O5:P5"/>
    <mergeCell ref="A4:C4"/>
    <mergeCell ref="D4:E4"/>
    <mergeCell ref="F4:G4"/>
    <mergeCell ref="H4:J4"/>
    <mergeCell ref="L4:N4"/>
    <mergeCell ref="B1:P1"/>
    <mergeCell ref="A2:P2"/>
    <mergeCell ref="A3:C3"/>
    <mergeCell ref="D3:E3"/>
    <mergeCell ref="F3:G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F30D-F27A-4919-8CCF-089A4A7D97FD}">
  <dimension ref="A1:O10"/>
  <sheetViews>
    <sheetView workbookViewId="0">
      <selection sqref="A1:XFD1048576"/>
    </sheetView>
  </sheetViews>
  <sheetFormatPr defaultRowHeight="15" x14ac:dyDescent="0.25"/>
  <cols>
    <col min="15" max="15" width="52.140625" customWidth="1"/>
  </cols>
  <sheetData>
    <row r="1" spans="1:15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</row>
    <row r="2" spans="1:15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 t="s">
        <v>197</v>
      </c>
    </row>
    <row r="3" spans="1:15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3"/>
      <c r="L3" s="3"/>
      <c r="M3" s="4"/>
      <c r="N3" s="4"/>
      <c r="O3" s="5"/>
    </row>
    <row r="4" spans="1:15" ht="18.75" x14ac:dyDescent="0.25">
      <c r="A4" s="64" t="s">
        <v>6</v>
      </c>
      <c r="B4" s="64"/>
      <c r="C4" s="64"/>
      <c r="D4" s="53" t="s">
        <v>179</v>
      </c>
      <c r="E4" s="54"/>
      <c r="F4" s="65" t="s">
        <v>199</v>
      </c>
      <c r="G4" s="65"/>
      <c r="H4" s="87" t="s">
        <v>137</v>
      </c>
      <c r="I4" s="88"/>
      <c r="J4" s="88"/>
      <c r="K4" s="6" t="s">
        <v>10</v>
      </c>
      <c r="L4" s="99" t="s">
        <v>203</v>
      </c>
      <c r="M4" s="100"/>
      <c r="N4" s="8" t="s">
        <v>11</v>
      </c>
      <c r="O4" s="9" t="s">
        <v>204</v>
      </c>
    </row>
    <row r="5" spans="1:15" ht="18.75" x14ac:dyDescent="0.25">
      <c r="A5" s="75" t="s">
        <v>12</v>
      </c>
      <c r="B5" s="75"/>
      <c r="C5" s="75"/>
      <c r="D5" s="55" t="s">
        <v>201</v>
      </c>
      <c r="E5" s="56"/>
      <c r="F5" s="76" t="s">
        <v>14</v>
      </c>
      <c r="G5" s="76"/>
      <c r="H5" s="77" t="s">
        <v>15</v>
      </c>
      <c r="I5" s="78"/>
      <c r="J5" s="78"/>
      <c r="K5" s="62" t="s">
        <v>11</v>
      </c>
      <c r="L5" s="63"/>
      <c r="M5" s="68" t="s">
        <v>16</v>
      </c>
      <c r="N5" s="68"/>
      <c r="O5" s="11"/>
    </row>
    <row r="6" spans="1:15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25</v>
      </c>
      <c r="K6" s="15" t="s">
        <v>26</v>
      </c>
      <c r="L6" s="15" t="s">
        <v>25</v>
      </c>
      <c r="M6" s="16" t="s">
        <v>27</v>
      </c>
      <c r="N6" s="16" t="s">
        <v>11</v>
      </c>
      <c r="O6" s="17" t="s">
        <v>28</v>
      </c>
    </row>
    <row r="7" spans="1:15" ht="45" x14ac:dyDescent="0.25">
      <c r="A7" s="71" t="s">
        <v>29</v>
      </c>
      <c r="B7" s="72"/>
      <c r="C7" s="18">
        <f>D7+E7+F7+G7</f>
        <v>5645</v>
      </c>
      <c r="D7" s="19">
        <v>964</v>
      </c>
      <c r="E7" s="19">
        <v>780</v>
      </c>
      <c r="F7" s="20">
        <v>1891</v>
      </c>
      <c r="G7" s="20">
        <v>2010</v>
      </c>
      <c r="H7" s="20">
        <v>40</v>
      </c>
      <c r="I7" s="20">
        <v>179</v>
      </c>
      <c r="J7" s="20">
        <v>40</v>
      </c>
      <c r="K7" s="20">
        <v>90</v>
      </c>
      <c r="L7" s="20">
        <v>40</v>
      </c>
      <c r="M7" s="19">
        <v>10</v>
      </c>
      <c r="N7" s="19">
        <v>18</v>
      </c>
      <c r="O7" s="21" t="s">
        <v>200</v>
      </c>
    </row>
    <row r="8" spans="1:15" ht="52.5" customHeight="1" x14ac:dyDescent="0.25">
      <c r="A8" s="73" t="s">
        <v>30</v>
      </c>
      <c r="B8" s="74"/>
      <c r="C8" s="18">
        <f>D8+E8+F8+G8</f>
        <v>6677</v>
      </c>
      <c r="D8" s="20">
        <v>1523</v>
      </c>
      <c r="E8" s="20">
        <v>986</v>
      </c>
      <c r="F8" s="30">
        <v>2143</v>
      </c>
      <c r="G8" s="30">
        <v>2025</v>
      </c>
      <c r="H8" s="22" t="s">
        <v>202</v>
      </c>
      <c r="I8" s="20">
        <v>100</v>
      </c>
      <c r="J8" s="19">
        <v>40</v>
      </c>
      <c r="K8" s="22">
        <v>27</v>
      </c>
      <c r="L8" s="19">
        <v>55</v>
      </c>
      <c r="M8" s="19">
        <v>9.3000000000000007</v>
      </c>
      <c r="N8" s="50">
        <v>13.6</v>
      </c>
      <c r="O8" s="29" t="s">
        <v>205</v>
      </c>
    </row>
    <row r="9" spans="1:15" ht="26.25" customHeight="1" x14ac:dyDescent="0.25">
      <c r="A9" s="57" t="s">
        <v>198</v>
      </c>
      <c r="B9" s="58"/>
      <c r="C9" s="18">
        <f>D9+E9+F9+G9</f>
        <v>7132</v>
      </c>
      <c r="D9" s="19">
        <v>1230</v>
      </c>
      <c r="E9" s="19">
        <v>1890</v>
      </c>
      <c r="F9" s="20">
        <v>2024</v>
      </c>
      <c r="G9" s="20">
        <v>1988</v>
      </c>
      <c r="H9" s="20" t="s">
        <v>206</v>
      </c>
      <c r="I9" s="20">
        <v>0</v>
      </c>
      <c r="J9" s="20">
        <v>15</v>
      </c>
      <c r="K9" s="20">
        <v>6</v>
      </c>
      <c r="L9" s="20">
        <v>85</v>
      </c>
      <c r="M9" s="19">
        <f>0.18*60</f>
        <v>10.799999999999999</v>
      </c>
      <c r="N9" s="19">
        <f>0.36*20</f>
        <v>7.1999999999999993</v>
      </c>
      <c r="O9" s="52" t="s">
        <v>207</v>
      </c>
    </row>
    <row r="10" spans="1:15" x14ac:dyDescent="0.25">
      <c r="A10" s="59" t="s">
        <v>32</v>
      </c>
      <c r="B10" s="59"/>
      <c r="C10" s="25">
        <f>C7+C8+C9</f>
        <v>19454</v>
      </c>
      <c r="D10" s="25">
        <f t="shared" ref="D10:N10" si="0">D7+D8+D9</f>
        <v>3717</v>
      </c>
      <c r="E10" s="25">
        <f t="shared" si="0"/>
        <v>3656</v>
      </c>
      <c r="F10" s="25">
        <f t="shared" si="0"/>
        <v>6058</v>
      </c>
      <c r="G10" s="25">
        <f t="shared" si="0"/>
        <v>6023</v>
      </c>
      <c r="H10" s="25"/>
      <c r="I10" s="25">
        <f t="shared" si="0"/>
        <v>279</v>
      </c>
      <c r="J10" s="25">
        <f t="shared" si="0"/>
        <v>95</v>
      </c>
      <c r="K10" s="25">
        <f t="shared" si="0"/>
        <v>123</v>
      </c>
      <c r="L10" s="25">
        <f t="shared" si="0"/>
        <v>180</v>
      </c>
      <c r="M10" s="25">
        <f t="shared" si="0"/>
        <v>30.1</v>
      </c>
      <c r="N10" s="25">
        <f t="shared" si="0"/>
        <v>38.799999999999997</v>
      </c>
      <c r="O10" s="26"/>
    </row>
  </sheetData>
  <mergeCells count="21">
    <mergeCell ref="A6:B6"/>
    <mergeCell ref="A7:B7"/>
    <mergeCell ref="A8:B8"/>
    <mergeCell ref="A9:B9"/>
    <mergeCell ref="A10:B10"/>
    <mergeCell ref="L4:M4"/>
    <mergeCell ref="M5:N5"/>
    <mergeCell ref="B1:N1"/>
    <mergeCell ref="A2:N2"/>
    <mergeCell ref="A3:C3"/>
    <mergeCell ref="D3:E3"/>
    <mergeCell ref="F3:G3"/>
    <mergeCell ref="A4:C4"/>
    <mergeCell ref="D4:E4"/>
    <mergeCell ref="F4:G4"/>
    <mergeCell ref="H4:J4"/>
    <mergeCell ref="A5:C5"/>
    <mergeCell ref="D5:E5"/>
    <mergeCell ref="F5:G5"/>
    <mergeCell ref="H5:J5"/>
    <mergeCell ref="K5:L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8552-3B59-4349-9BFE-2D4883DE7634}">
  <dimension ref="A1:P10"/>
  <sheetViews>
    <sheetView workbookViewId="0">
      <selection activeCell="N7" sqref="N7:O7"/>
    </sheetView>
  </sheetViews>
  <sheetFormatPr defaultRowHeight="15" x14ac:dyDescent="0.25"/>
  <cols>
    <col min="16" max="16" width="52.140625" customWidth="1"/>
  </cols>
  <sheetData>
    <row r="1" spans="1:16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"/>
    </row>
    <row r="2" spans="1:16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2" t="s">
        <v>210</v>
      </c>
    </row>
    <row r="3" spans="1:16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3"/>
      <c r="M3" s="3"/>
      <c r="N3" s="4"/>
      <c r="O3" s="4"/>
      <c r="P3" s="5"/>
    </row>
    <row r="4" spans="1:16" ht="18.75" x14ac:dyDescent="0.25">
      <c r="A4" s="64" t="s">
        <v>6</v>
      </c>
      <c r="B4" s="64"/>
      <c r="C4" s="64"/>
      <c r="D4" s="53" t="s">
        <v>179</v>
      </c>
      <c r="E4" s="54"/>
      <c r="F4" s="65" t="s">
        <v>199</v>
      </c>
      <c r="G4" s="65"/>
      <c r="H4" s="87" t="s">
        <v>137</v>
      </c>
      <c r="I4" s="88"/>
      <c r="J4" s="88"/>
      <c r="K4" s="88"/>
      <c r="L4" s="6" t="s">
        <v>10</v>
      </c>
      <c r="M4" s="99" t="s">
        <v>212</v>
      </c>
      <c r="N4" s="100"/>
      <c r="O4" s="8" t="s">
        <v>11</v>
      </c>
      <c r="P4" s="9" t="s">
        <v>214</v>
      </c>
    </row>
    <row r="5" spans="1:16" ht="18.75" x14ac:dyDescent="0.25">
      <c r="A5" s="75" t="s">
        <v>12</v>
      </c>
      <c r="B5" s="75"/>
      <c r="C5" s="75"/>
      <c r="D5" s="55" t="s">
        <v>201</v>
      </c>
      <c r="E5" s="56"/>
      <c r="F5" s="76" t="s">
        <v>14</v>
      </c>
      <c r="G5" s="76"/>
      <c r="H5" s="77" t="s">
        <v>15</v>
      </c>
      <c r="I5" s="78"/>
      <c r="J5" s="78"/>
      <c r="K5" s="78"/>
      <c r="L5" s="62" t="s">
        <v>11</v>
      </c>
      <c r="M5" s="63"/>
      <c r="N5" s="68" t="s">
        <v>16</v>
      </c>
      <c r="O5" s="68"/>
      <c r="P5" s="11"/>
    </row>
    <row r="6" spans="1:16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208</v>
      </c>
      <c r="K6" s="6" t="s">
        <v>25</v>
      </c>
      <c r="L6" s="15" t="s">
        <v>26</v>
      </c>
      <c r="M6" s="15" t="s">
        <v>25</v>
      </c>
      <c r="N6" s="16" t="s">
        <v>27</v>
      </c>
      <c r="O6" s="16" t="s">
        <v>11</v>
      </c>
      <c r="P6" s="17" t="s">
        <v>28</v>
      </c>
    </row>
    <row r="7" spans="1:16" ht="51.75" customHeight="1" x14ac:dyDescent="0.25">
      <c r="A7" s="71" t="s">
        <v>29</v>
      </c>
      <c r="B7" s="72"/>
      <c r="C7" s="18">
        <f>D7+E7+F7+G7</f>
        <v>7206</v>
      </c>
      <c r="D7" s="19">
        <v>1935</v>
      </c>
      <c r="E7" s="19">
        <v>1235</v>
      </c>
      <c r="F7" s="20">
        <v>1981</v>
      </c>
      <c r="G7" s="20">
        <v>2055</v>
      </c>
      <c r="H7" s="20">
        <v>97</v>
      </c>
      <c r="I7" s="20">
        <v>35</v>
      </c>
      <c r="J7" s="20">
        <v>20</v>
      </c>
      <c r="K7" s="20">
        <v>13</v>
      </c>
      <c r="L7" s="20">
        <v>37</v>
      </c>
      <c r="M7" s="20">
        <v>56</v>
      </c>
      <c r="N7" s="19">
        <v>9.3000000000000007</v>
      </c>
      <c r="O7" s="50">
        <v>13.6</v>
      </c>
      <c r="P7" s="21" t="s">
        <v>209</v>
      </c>
    </row>
    <row r="8" spans="1:16" ht="52.5" customHeight="1" x14ac:dyDescent="0.25">
      <c r="A8" s="73" t="s">
        <v>30</v>
      </c>
      <c r="B8" s="74"/>
      <c r="C8" s="18">
        <f>D8+E8+F8+G8</f>
        <v>7353</v>
      </c>
      <c r="D8" s="20">
        <v>1496</v>
      </c>
      <c r="E8" s="20">
        <v>1567</v>
      </c>
      <c r="F8" s="30">
        <v>2146</v>
      </c>
      <c r="G8" s="30">
        <v>2144</v>
      </c>
      <c r="H8" s="22">
        <v>110</v>
      </c>
      <c r="I8" s="20"/>
      <c r="J8" s="20"/>
      <c r="K8" s="19">
        <v>30</v>
      </c>
      <c r="L8" s="22">
        <v>5</v>
      </c>
      <c r="M8" s="19">
        <v>55</v>
      </c>
      <c r="N8" s="19">
        <v>12.8</v>
      </c>
      <c r="O8" s="50">
        <v>7.2</v>
      </c>
      <c r="P8" s="29" t="s">
        <v>211</v>
      </c>
    </row>
    <row r="9" spans="1:16" ht="26.25" customHeight="1" x14ac:dyDescent="0.25">
      <c r="A9" s="57" t="s">
        <v>198</v>
      </c>
      <c r="B9" s="58"/>
      <c r="C9" s="18">
        <f>D9+E9+F9+G9</f>
        <v>7175</v>
      </c>
      <c r="D9" s="19">
        <v>1543</v>
      </c>
      <c r="E9" s="19">
        <v>1402</v>
      </c>
      <c r="F9" s="20">
        <v>2135</v>
      </c>
      <c r="G9" s="20">
        <v>2095</v>
      </c>
      <c r="H9" s="20">
        <v>80</v>
      </c>
      <c r="I9" s="20">
        <v>20</v>
      </c>
      <c r="J9" s="20"/>
      <c r="K9" s="20">
        <v>6</v>
      </c>
      <c r="L9" s="20">
        <v>5</v>
      </c>
      <c r="M9" s="20">
        <v>60</v>
      </c>
      <c r="N9" s="19">
        <v>17.5</v>
      </c>
      <c r="O9" s="19">
        <v>10</v>
      </c>
      <c r="P9" s="52" t="s">
        <v>213</v>
      </c>
    </row>
    <row r="10" spans="1:16" x14ac:dyDescent="0.25">
      <c r="A10" s="59" t="s">
        <v>32</v>
      </c>
      <c r="B10" s="59"/>
      <c r="C10" s="25">
        <f>C7+C8+C9</f>
        <v>21734</v>
      </c>
      <c r="D10" s="25">
        <f t="shared" ref="D10:O10" si="0">D7+D8+D9</f>
        <v>4974</v>
      </c>
      <c r="E10" s="25">
        <f t="shared" si="0"/>
        <v>4204</v>
      </c>
      <c r="F10" s="25">
        <f t="shared" si="0"/>
        <v>6262</v>
      </c>
      <c r="G10" s="25">
        <f t="shared" si="0"/>
        <v>6294</v>
      </c>
      <c r="H10" s="25">
        <f t="shared" si="0"/>
        <v>287</v>
      </c>
      <c r="I10" s="25">
        <f t="shared" si="0"/>
        <v>55</v>
      </c>
      <c r="J10" s="25">
        <f t="shared" si="0"/>
        <v>20</v>
      </c>
      <c r="K10" s="25">
        <f t="shared" si="0"/>
        <v>49</v>
      </c>
      <c r="L10" s="25">
        <f t="shared" si="0"/>
        <v>47</v>
      </c>
      <c r="M10" s="25">
        <f t="shared" si="0"/>
        <v>171</v>
      </c>
      <c r="N10" s="25">
        <f t="shared" si="0"/>
        <v>39.6</v>
      </c>
      <c r="O10" s="25">
        <f t="shared" si="0"/>
        <v>30.8</v>
      </c>
      <c r="P10" s="26"/>
    </row>
  </sheetData>
  <mergeCells count="21">
    <mergeCell ref="A6:B6"/>
    <mergeCell ref="A7:B7"/>
    <mergeCell ref="A8:B8"/>
    <mergeCell ref="A9:B9"/>
    <mergeCell ref="A10:B10"/>
    <mergeCell ref="B1:O1"/>
    <mergeCell ref="A2:O2"/>
    <mergeCell ref="H4:K4"/>
    <mergeCell ref="M4:N4"/>
    <mergeCell ref="H5:K5"/>
    <mergeCell ref="L5:M5"/>
    <mergeCell ref="N5:O5"/>
    <mergeCell ref="A3:C3"/>
    <mergeCell ref="D3:E3"/>
    <mergeCell ref="F3:G3"/>
    <mergeCell ref="A4:C4"/>
    <mergeCell ref="D4:E4"/>
    <mergeCell ref="F4:G4"/>
    <mergeCell ref="A5:C5"/>
    <mergeCell ref="D5:E5"/>
    <mergeCell ref="F5:G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3093-078A-4944-8A39-55F4AE222D33}">
  <dimension ref="A1:P10"/>
  <sheetViews>
    <sheetView topLeftCell="B1" workbookViewId="0">
      <selection activeCell="D3" sqref="D3:G6"/>
    </sheetView>
  </sheetViews>
  <sheetFormatPr defaultRowHeight="15" x14ac:dyDescent="0.25"/>
  <cols>
    <col min="16" max="16" width="52.140625" customWidth="1"/>
  </cols>
  <sheetData>
    <row r="1" spans="1:16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"/>
    </row>
    <row r="2" spans="1:16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2" t="s">
        <v>216</v>
      </c>
    </row>
    <row r="3" spans="1:16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3"/>
      <c r="M3" s="3"/>
      <c r="N3" s="4"/>
      <c r="O3" s="4"/>
      <c r="P3" s="5"/>
    </row>
    <row r="4" spans="1:16" ht="18.75" x14ac:dyDescent="0.25">
      <c r="A4" s="64" t="s">
        <v>6</v>
      </c>
      <c r="B4" s="64"/>
      <c r="C4" s="64"/>
      <c r="D4" s="53" t="s">
        <v>219</v>
      </c>
      <c r="E4" s="54"/>
      <c r="F4" s="65" t="s">
        <v>199</v>
      </c>
      <c r="G4" s="65"/>
      <c r="H4" s="87" t="s">
        <v>137</v>
      </c>
      <c r="I4" s="88"/>
      <c r="J4" s="88"/>
      <c r="K4" s="88"/>
      <c r="L4" s="6" t="s">
        <v>10</v>
      </c>
      <c r="M4" s="99" t="s">
        <v>217</v>
      </c>
      <c r="N4" s="100"/>
      <c r="O4" s="8" t="s">
        <v>11</v>
      </c>
      <c r="P4" s="9" t="s">
        <v>220</v>
      </c>
    </row>
    <row r="5" spans="1:16" ht="18.75" x14ac:dyDescent="0.25">
      <c r="A5" s="75" t="s">
        <v>12</v>
      </c>
      <c r="B5" s="75"/>
      <c r="C5" s="75"/>
      <c r="D5" s="55" t="s">
        <v>201</v>
      </c>
      <c r="E5" s="56"/>
      <c r="F5" s="76" t="s">
        <v>14</v>
      </c>
      <c r="G5" s="76"/>
      <c r="H5" s="77" t="s">
        <v>15</v>
      </c>
      <c r="I5" s="78"/>
      <c r="J5" s="78"/>
      <c r="K5" s="78"/>
      <c r="L5" s="62" t="s">
        <v>11</v>
      </c>
      <c r="M5" s="63"/>
      <c r="N5" s="68" t="s">
        <v>16</v>
      </c>
      <c r="O5" s="68"/>
      <c r="P5" s="11"/>
    </row>
    <row r="6" spans="1:16" ht="30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208</v>
      </c>
      <c r="J6" s="6" t="s">
        <v>23</v>
      </c>
      <c r="K6" s="6" t="s">
        <v>25</v>
      </c>
      <c r="L6" s="15" t="s">
        <v>26</v>
      </c>
      <c r="M6" s="15" t="s">
        <v>25</v>
      </c>
      <c r="N6" s="16" t="s">
        <v>27</v>
      </c>
      <c r="O6" s="16" t="s">
        <v>11</v>
      </c>
      <c r="P6" s="17" t="s">
        <v>28</v>
      </c>
    </row>
    <row r="7" spans="1:16" ht="51.75" customHeight="1" x14ac:dyDescent="0.25">
      <c r="A7" s="71" t="s">
        <v>29</v>
      </c>
      <c r="B7" s="72"/>
      <c r="C7" s="18">
        <f>D7+E7+F7+G7</f>
        <v>7470</v>
      </c>
      <c r="D7" s="19">
        <v>1709</v>
      </c>
      <c r="E7" s="19">
        <v>1526</v>
      </c>
      <c r="F7" s="20">
        <v>2111</v>
      </c>
      <c r="G7" s="20">
        <v>2124</v>
      </c>
      <c r="H7" s="20">
        <v>52</v>
      </c>
      <c r="I7" s="20">
        <v>40</v>
      </c>
      <c r="J7" s="20"/>
      <c r="K7" s="20">
        <v>5</v>
      </c>
      <c r="L7" s="20">
        <v>8</v>
      </c>
      <c r="M7" s="20">
        <v>59</v>
      </c>
      <c r="N7" s="19">
        <v>9.3000000000000007</v>
      </c>
      <c r="O7" s="50">
        <v>13.6</v>
      </c>
      <c r="P7" s="21" t="s">
        <v>215</v>
      </c>
    </row>
    <row r="8" spans="1:16" ht="52.5" customHeight="1" x14ac:dyDescent="0.25">
      <c r="A8" s="73" t="s">
        <v>30</v>
      </c>
      <c r="B8" s="74"/>
      <c r="C8" s="18">
        <f>D8+E8+F8+G8</f>
        <v>7338</v>
      </c>
      <c r="D8" s="20">
        <v>1760</v>
      </c>
      <c r="E8" s="20">
        <v>1540</v>
      </c>
      <c r="F8" s="30">
        <v>2008</v>
      </c>
      <c r="G8" s="30">
        <v>2030</v>
      </c>
      <c r="H8" s="22">
        <v>85</v>
      </c>
      <c r="I8" s="20">
        <v>0</v>
      </c>
      <c r="J8" s="20"/>
      <c r="K8" s="19">
        <v>15</v>
      </c>
      <c r="L8" s="22">
        <v>2</v>
      </c>
      <c r="M8" s="19">
        <v>80</v>
      </c>
      <c r="N8" s="19">
        <f>0.18*40</f>
        <v>7.1999999999999993</v>
      </c>
      <c r="O8" s="50">
        <f>0.36*22</f>
        <v>7.92</v>
      </c>
      <c r="P8" s="29" t="s">
        <v>218</v>
      </c>
    </row>
    <row r="9" spans="1:16" ht="26.25" customHeight="1" x14ac:dyDescent="0.25">
      <c r="A9" s="57" t="s">
        <v>198</v>
      </c>
      <c r="B9" s="58"/>
      <c r="C9" s="18">
        <f>D9+E9+F9+G9</f>
        <v>6660</v>
      </c>
      <c r="D9" s="19">
        <v>913</v>
      </c>
      <c r="E9" s="19">
        <v>1392</v>
      </c>
      <c r="F9" s="20">
        <v>2140</v>
      </c>
      <c r="G9" s="20">
        <v>2215</v>
      </c>
      <c r="H9" s="20">
        <v>120</v>
      </c>
      <c r="I9" s="20"/>
      <c r="J9" s="20">
        <v>50</v>
      </c>
      <c r="K9" s="20">
        <v>55</v>
      </c>
      <c r="L9" s="20">
        <v>25</v>
      </c>
      <c r="M9" s="20">
        <v>39</v>
      </c>
      <c r="N9" s="19">
        <v>10</v>
      </c>
      <c r="O9" s="19">
        <v>11.5</v>
      </c>
      <c r="P9" s="52" t="s">
        <v>221</v>
      </c>
    </row>
    <row r="10" spans="1:16" x14ac:dyDescent="0.25">
      <c r="A10" s="59" t="s">
        <v>32</v>
      </c>
      <c r="B10" s="59"/>
      <c r="C10" s="25">
        <f>C7+C8+C9</f>
        <v>21468</v>
      </c>
      <c r="D10" s="25">
        <f t="shared" ref="D10:O10" si="0">D7+D8+D9</f>
        <v>4382</v>
      </c>
      <c r="E10" s="25">
        <f t="shared" si="0"/>
        <v>4458</v>
      </c>
      <c r="F10" s="25">
        <f t="shared" si="0"/>
        <v>6259</v>
      </c>
      <c r="G10" s="25">
        <f t="shared" si="0"/>
        <v>6369</v>
      </c>
      <c r="H10" s="25">
        <f t="shared" si="0"/>
        <v>257</v>
      </c>
      <c r="I10" s="25">
        <f t="shared" si="0"/>
        <v>40</v>
      </c>
      <c r="J10" s="25">
        <f t="shared" si="0"/>
        <v>50</v>
      </c>
      <c r="K10" s="25">
        <f t="shared" si="0"/>
        <v>75</v>
      </c>
      <c r="L10" s="25">
        <f t="shared" si="0"/>
        <v>35</v>
      </c>
      <c r="M10" s="25">
        <f t="shared" si="0"/>
        <v>178</v>
      </c>
      <c r="N10" s="25">
        <f t="shared" si="0"/>
        <v>26.5</v>
      </c>
      <c r="O10" s="25">
        <f t="shared" si="0"/>
        <v>33.019999999999996</v>
      </c>
      <c r="P10" s="26"/>
    </row>
  </sheetData>
  <mergeCells count="21">
    <mergeCell ref="A6:B6"/>
    <mergeCell ref="A7:B7"/>
    <mergeCell ref="A8:B8"/>
    <mergeCell ref="A9:B9"/>
    <mergeCell ref="A10:B10"/>
    <mergeCell ref="B1:O1"/>
    <mergeCell ref="A2:O2"/>
    <mergeCell ref="H4:K4"/>
    <mergeCell ref="M4:N4"/>
    <mergeCell ref="L5:M5"/>
    <mergeCell ref="N5:O5"/>
    <mergeCell ref="A3:C3"/>
    <mergeCell ref="D3:E3"/>
    <mergeCell ref="F3:G3"/>
    <mergeCell ref="A4:C4"/>
    <mergeCell ref="D4:E4"/>
    <mergeCell ref="F4:G4"/>
    <mergeCell ref="A5:C5"/>
    <mergeCell ref="D5:E5"/>
    <mergeCell ref="F5:G5"/>
    <mergeCell ref="H5:K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C566-A2C4-4612-AF37-59E656FF2388}">
  <dimension ref="A1:Q10"/>
  <sheetViews>
    <sheetView tabSelected="1" zoomScale="89" zoomScaleNormal="89" workbookViewId="0">
      <selection activeCell="K8" sqref="A1:XFD1048576"/>
    </sheetView>
  </sheetViews>
  <sheetFormatPr defaultRowHeight="15" x14ac:dyDescent="0.25"/>
  <cols>
    <col min="8" max="8" width="17.7109375" customWidth="1"/>
    <col min="14" max="14" width="11.28515625" customWidth="1"/>
    <col min="15" max="15" width="12.85546875" customWidth="1"/>
    <col min="16" max="16" width="14" customWidth="1"/>
    <col min="17" max="17" width="62.85546875" customWidth="1"/>
  </cols>
  <sheetData>
    <row r="1" spans="1:17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1"/>
    </row>
    <row r="2" spans="1:17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 t="s">
        <v>222</v>
      </c>
    </row>
    <row r="3" spans="1:17" ht="21" customHeight="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3"/>
      <c r="L3" s="3"/>
      <c r="M3" s="3"/>
      <c r="N3" s="3"/>
      <c r="O3" s="4"/>
      <c r="P3" s="4"/>
      <c r="Q3" s="5"/>
    </row>
    <row r="4" spans="1:17" ht="21" x14ac:dyDescent="0.25">
      <c r="A4" s="64" t="s">
        <v>6</v>
      </c>
      <c r="B4" s="64"/>
      <c r="C4" s="64"/>
      <c r="D4" s="53" t="s">
        <v>174</v>
      </c>
      <c r="E4" s="54"/>
      <c r="F4" s="65" t="s">
        <v>224</v>
      </c>
      <c r="G4" s="65"/>
      <c r="H4" s="66" t="s">
        <v>9</v>
      </c>
      <c r="I4" s="67"/>
      <c r="J4" s="67"/>
      <c r="K4" s="6" t="s">
        <v>10</v>
      </c>
      <c r="L4" s="34"/>
      <c r="M4" s="60" t="s">
        <v>228</v>
      </c>
      <c r="N4" s="61"/>
      <c r="O4" s="7"/>
      <c r="P4" s="8" t="s">
        <v>11</v>
      </c>
      <c r="Q4" s="9" t="s">
        <v>227</v>
      </c>
    </row>
    <row r="5" spans="1:17" ht="18.75" x14ac:dyDescent="0.25">
      <c r="A5" s="75" t="s">
        <v>12</v>
      </c>
      <c r="B5" s="75"/>
      <c r="C5" s="75"/>
      <c r="D5" s="55" t="s">
        <v>201</v>
      </c>
      <c r="E5" s="56"/>
      <c r="F5" s="76" t="s">
        <v>14</v>
      </c>
      <c r="G5" s="76"/>
      <c r="H5" s="77" t="s">
        <v>15</v>
      </c>
      <c r="I5" s="78"/>
      <c r="J5" s="10"/>
      <c r="K5" s="62" t="s">
        <v>11</v>
      </c>
      <c r="L5" s="63"/>
      <c r="M5" s="63"/>
      <c r="N5" s="63"/>
      <c r="O5" s="68" t="s">
        <v>16</v>
      </c>
      <c r="P5" s="68"/>
      <c r="Q5" s="11"/>
    </row>
    <row r="6" spans="1:17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25</v>
      </c>
      <c r="J6" s="6" t="s">
        <v>42</v>
      </c>
      <c r="K6" s="15" t="s">
        <v>26</v>
      </c>
      <c r="L6" s="15" t="s">
        <v>79</v>
      </c>
      <c r="M6" s="15" t="s">
        <v>23</v>
      </c>
      <c r="N6" s="15" t="s">
        <v>25</v>
      </c>
      <c r="O6" s="16" t="s">
        <v>27</v>
      </c>
      <c r="P6" s="16" t="s">
        <v>11</v>
      </c>
      <c r="Q6" s="17" t="s">
        <v>28</v>
      </c>
    </row>
    <row r="7" spans="1:17" ht="93" customHeight="1" x14ac:dyDescent="0.25">
      <c r="A7" s="71" t="s">
        <v>29</v>
      </c>
      <c r="B7" s="72"/>
      <c r="C7" s="18">
        <f>D7+E7+F7+G7</f>
        <v>6060</v>
      </c>
      <c r="D7" s="19">
        <v>1166</v>
      </c>
      <c r="E7" s="19">
        <v>1120</v>
      </c>
      <c r="F7" s="20">
        <v>1805</v>
      </c>
      <c r="G7" s="20">
        <v>1969</v>
      </c>
      <c r="H7" s="20" t="s">
        <v>193</v>
      </c>
      <c r="I7" s="20">
        <v>105</v>
      </c>
      <c r="J7" s="20"/>
      <c r="K7" s="20">
        <v>4</v>
      </c>
      <c r="L7" s="20"/>
      <c r="M7" s="20">
        <v>38</v>
      </c>
      <c r="N7" s="20">
        <v>82</v>
      </c>
      <c r="O7" s="19">
        <v>8</v>
      </c>
      <c r="P7" s="19">
        <v>16.2</v>
      </c>
      <c r="Q7" s="21" t="s">
        <v>223</v>
      </c>
    </row>
    <row r="8" spans="1:17" ht="37.5" customHeight="1" x14ac:dyDescent="0.25">
      <c r="A8" s="73" t="s">
        <v>30</v>
      </c>
      <c r="B8" s="74"/>
      <c r="C8" s="31">
        <f>D8+E8+F8+G8</f>
        <v>7749</v>
      </c>
      <c r="D8" s="20">
        <v>1721</v>
      </c>
      <c r="E8" s="20">
        <v>1738</v>
      </c>
      <c r="F8" s="27">
        <v>2135</v>
      </c>
      <c r="G8" s="27">
        <v>2155</v>
      </c>
      <c r="H8" s="22" t="s">
        <v>225</v>
      </c>
      <c r="I8" s="19">
        <v>5</v>
      </c>
      <c r="J8" s="22"/>
      <c r="K8" s="22"/>
      <c r="L8" s="22">
        <v>15</v>
      </c>
      <c r="M8" s="22"/>
      <c r="N8" s="19">
        <v>40</v>
      </c>
      <c r="O8" s="19">
        <f>0.18*40</f>
        <v>7.1999999999999993</v>
      </c>
      <c r="P8" s="23">
        <f>0.36*42</f>
        <v>15.12</v>
      </c>
      <c r="Q8" s="21" t="s">
        <v>226</v>
      </c>
    </row>
    <row r="9" spans="1:17" ht="53.25" customHeight="1" x14ac:dyDescent="0.25">
      <c r="A9" s="57" t="s">
        <v>31</v>
      </c>
      <c r="B9" s="58"/>
      <c r="C9" s="18">
        <f>D9+E9+F9+G9</f>
        <v>7062</v>
      </c>
      <c r="D9" s="19">
        <v>1550</v>
      </c>
      <c r="E9" s="19">
        <v>1302</v>
      </c>
      <c r="F9" s="20">
        <v>2120</v>
      </c>
      <c r="G9" s="20">
        <v>2090</v>
      </c>
      <c r="H9" s="101" t="s">
        <v>229</v>
      </c>
      <c r="I9" s="20"/>
      <c r="J9" s="20"/>
      <c r="K9" s="20" t="s">
        <v>231</v>
      </c>
      <c r="L9" s="20"/>
      <c r="M9" s="20"/>
      <c r="N9" s="20">
        <v>55</v>
      </c>
      <c r="O9" s="19">
        <v>9.3000000000000007</v>
      </c>
      <c r="P9" s="19">
        <v>13.6</v>
      </c>
      <c r="Q9" s="21" t="s">
        <v>230</v>
      </c>
    </row>
    <row r="10" spans="1:17" x14ac:dyDescent="0.25">
      <c r="A10" s="59" t="s">
        <v>32</v>
      </c>
      <c r="B10" s="59"/>
      <c r="C10" s="25">
        <f>C7+C8+C9</f>
        <v>20871</v>
      </c>
      <c r="D10" s="24">
        <f>SUM(D7:D9)</f>
        <v>4437</v>
      </c>
      <c r="E10" s="24">
        <f>SUM(E7:E9)</f>
        <v>4160</v>
      </c>
      <c r="F10" s="24">
        <f t="shared" ref="F10:O10" si="0">SUM(F7:F9)</f>
        <v>6060</v>
      </c>
      <c r="G10" s="24">
        <f t="shared" si="0"/>
        <v>6214</v>
      </c>
      <c r="H10" s="24">
        <f t="shared" si="0"/>
        <v>0</v>
      </c>
      <c r="I10" s="24">
        <f t="shared" si="0"/>
        <v>110</v>
      </c>
      <c r="J10" s="24">
        <f t="shared" si="0"/>
        <v>0</v>
      </c>
      <c r="K10" s="24">
        <f t="shared" si="0"/>
        <v>4</v>
      </c>
      <c r="L10" s="24"/>
      <c r="M10" s="24"/>
      <c r="N10" s="24">
        <f t="shared" si="0"/>
        <v>177</v>
      </c>
      <c r="O10" s="24">
        <f t="shared" si="0"/>
        <v>24.5</v>
      </c>
      <c r="P10" s="24">
        <f t="shared" ref="P10" si="1">SUM(P7:P9)</f>
        <v>44.92</v>
      </c>
      <c r="Q10" s="26"/>
    </row>
  </sheetData>
  <mergeCells count="21">
    <mergeCell ref="M4:N4"/>
    <mergeCell ref="A6:B6"/>
    <mergeCell ref="A7:B7"/>
    <mergeCell ref="A8:B8"/>
    <mergeCell ref="A9:B9"/>
    <mergeCell ref="A10:B10"/>
    <mergeCell ref="O5:P5"/>
    <mergeCell ref="B1:P1"/>
    <mergeCell ref="A2:P2"/>
    <mergeCell ref="A3:C3"/>
    <mergeCell ref="D3:E3"/>
    <mergeCell ref="F3:G3"/>
    <mergeCell ref="A4:C4"/>
    <mergeCell ref="D4:E4"/>
    <mergeCell ref="F4:G4"/>
    <mergeCell ref="H4:J4"/>
    <mergeCell ref="A5:C5"/>
    <mergeCell ref="D5:E5"/>
    <mergeCell ref="F5:G5"/>
    <mergeCell ref="H5:I5"/>
    <mergeCell ref="K5:N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CBCA-D0A9-4574-AF6A-013733B7B91A}">
  <dimension ref="A1:R10"/>
  <sheetViews>
    <sheetView workbookViewId="0">
      <selection sqref="A1:R10"/>
    </sheetView>
  </sheetViews>
  <sheetFormatPr defaultRowHeight="15" x14ac:dyDescent="0.25"/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 t="s">
        <v>33</v>
      </c>
    </row>
    <row r="3" spans="1:18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1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40</v>
      </c>
      <c r="E4" s="54"/>
      <c r="F4" s="65" t="s">
        <v>8</v>
      </c>
      <c r="G4" s="65"/>
      <c r="H4" s="66" t="s">
        <v>9</v>
      </c>
      <c r="I4" s="67"/>
      <c r="J4" s="67"/>
      <c r="K4" s="67"/>
      <c r="L4" s="67"/>
      <c r="M4" s="6" t="s">
        <v>10</v>
      </c>
      <c r="N4" s="60"/>
      <c r="O4" s="61"/>
      <c r="P4" s="7"/>
      <c r="Q4" s="8" t="s">
        <v>11</v>
      </c>
      <c r="R4" s="9"/>
    </row>
    <row r="5" spans="1:18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78"/>
      <c r="L5" s="10"/>
      <c r="M5" s="62" t="s">
        <v>11</v>
      </c>
      <c r="N5" s="63"/>
      <c r="O5" s="63"/>
      <c r="P5" s="68" t="s">
        <v>16</v>
      </c>
      <c r="Q5" s="68"/>
      <c r="R5" s="11"/>
    </row>
    <row r="6" spans="1:18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42</v>
      </c>
      <c r="M6" s="15" t="s">
        <v>26</v>
      </c>
      <c r="N6" s="15" t="s">
        <v>24</v>
      </c>
      <c r="O6" s="15" t="s">
        <v>25</v>
      </c>
      <c r="P6" s="16" t="s">
        <v>27</v>
      </c>
      <c r="Q6" s="16" t="s">
        <v>11</v>
      </c>
      <c r="R6" s="17" t="s">
        <v>28</v>
      </c>
    </row>
    <row r="7" spans="1:18" x14ac:dyDescent="0.25">
      <c r="A7" s="71" t="s">
        <v>29</v>
      </c>
      <c r="B7" s="72"/>
      <c r="C7" s="18">
        <f>D7+E7+F7+G7</f>
        <v>0</v>
      </c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21"/>
    </row>
    <row r="8" spans="1:18" x14ac:dyDescent="0.25">
      <c r="A8" s="73" t="s">
        <v>30</v>
      </c>
      <c r="B8" s="74"/>
      <c r="C8" s="27">
        <f>D8+E8+F8+G8</f>
        <v>0</v>
      </c>
      <c r="D8" s="20"/>
      <c r="E8" s="20"/>
      <c r="F8" s="27"/>
      <c r="G8" s="27"/>
      <c r="H8" s="22"/>
      <c r="I8" s="20"/>
      <c r="K8" s="19"/>
      <c r="L8" s="22"/>
      <c r="M8" s="22"/>
      <c r="N8" s="22"/>
      <c r="O8" s="19"/>
      <c r="P8" s="19"/>
      <c r="Q8" s="23"/>
      <c r="R8" s="21"/>
    </row>
    <row r="9" spans="1:18" x14ac:dyDescent="0.25">
      <c r="A9" s="57" t="s">
        <v>31</v>
      </c>
      <c r="B9" s="58"/>
      <c r="C9" s="18">
        <f>D9+E9+F9+G9</f>
        <v>0</v>
      </c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19"/>
      <c r="R9" s="21"/>
    </row>
    <row r="10" spans="1:18" x14ac:dyDescent="0.25">
      <c r="A10" s="59" t="s">
        <v>32</v>
      </c>
      <c r="B10" s="59"/>
      <c r="C10" s="25">
        <f>C7+C8+C9</f>
        <v>0</v>
      </c>
      <c r="D10" s="24"/>
      <c r="E10" s="24"/>
      <c r="F10" s="24">
        <f t="shared" ref="F10:P10" si="0">SUM(F7:F9)</f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ref="Q10" si="1">SUM(Q7:Q9)</f>
        <v>0</v>
      </c>
      <c r="R10" s="26"/>
    </row>
  </sheetData>
  <mergeCells count="21">
    <mergeCell ref="A6:B6"/>
    <mergeCell ref="A7:B7"/>
    <mergeCell ref="A8:B8"/>
    <mergeCell ref="A9:B9"/>
    <mergeCell ref="A10:B10"/>
    <mergeCell ref="P5:Q5"/>
    <mergeCell ref="B1:Q1"/>
    <mergeCell ref="A2:Q2"/>
    <mergeCell ref="A3:C3"/>
    <mergeCell ref="D3:E3"/>
    <mergeCell ref="F3:G3"/>
    <mergeCell ref="A4:C4"/>
    <mergeCell ref="D4:E4"/>
    <mergeCell ref="F4:G4"/>
    <mergeCell ref="H4:L4"/>
    <mergeCell ref="N4:O4"/>
    <mergeCell ref="A5:C5"/>
    <mergeCell ref="D5:E5"/>
    <mergeCell ref="F5:G5"/>
    <mergeCell ref="H5:K5"/>
    <mergeCell ref="M5:O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401C-2F65-41F4-BF65-8614A5A8A16E}">
  <dimension ref="A1:R10"/>
  <sheetViews>
    <sheetView workbookViewId="0">
      <selection sqref="A1:R10"/>
    </sheetView>
  </sheetViews>
  <sheetFormatPr defaultRowHeight="15" x14ac:dyDescent="0.25"/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 t="s">
        <v>33</v>
      </c>
    </row>
    <row r="3" spans="1:18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1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40</v>
      </c>
      <c r="E4" s="54"/>
      <c r="F4" s="65" t="s">
        <v>8</v>
      </c>
      <c r="G4" s="65"/>
      <c r="H4" s="66" t="s">
        <v>9</v>
      </c>
      <c r="I4" s="67"/>
      <c r="J4" s="67"/>
      <c r="K4" s="67"/>
      <c r="L4" s="67"/>
      <c r="M4" s="6" t="s">
        <v>10</v>
      </c>
      <c r="N4" s="60"/>
      <c r="O4" s="61"/>
      <c r="P4" s="7"/>
      <c r="Q4" s="8" t="s">
        <v>11</v>
      </c>
      <c r="R4" s="9"/>
    </row>
    <row r="5" spans="1:18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78"/>
      <c r="L5" s="10"/>
      <c r="M5" s="62" t="s">
        <v>11</v>
      </c>
      <c r="N5" s="63"/>
      <c r="O5" s="63"/>
      <c r="P5" s="68" t="s">
        <v>16</v>
      </c>
      <c r="Q5" s="68"/>
      <c r="R5" s="11"/>
    </row>
    <row r="6" spans="1:18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42</v>
      </c>
      <c r="M6" s="15" t="s">
        <v>26</v>
      </c>
      <c r="N6" s="15" t="s">
        <v>24</v>
      </c>
      <c r="O6" s="15" t="s">
        <v>25</v>
      </c>
      <c r="P6" s="16" t="s">
        <v>27</v>
      </c>
      <c r="Q6" s="16" t="s">
        <v>11</v>
      </c>
      <c r="R6" s="17" t="s">
        <v>28</v>
      </c>
    </row>
    <row r="7" spans="1:18" x14ac:dyDescent="0.25">
      <c r="A7" s="71" t="s">
        <v>29</v>
      </c>
      <c r="B7" s="72"/>
      <c r="C7" s="18">
        <f>D7+E7+F7+G7</f>
        <v>0</v>
      </c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21"/>
    </row>
    <row r="8" spans="1:18" x14ac:dyDescent="0.25">
      <c r="A8" s="73" t="s">
        <v>30</v>
      </c>
      <c r="B8" s="74"/>
      <c r="C8" s="27">
        <f>D8+E8+F8+G8</f>
        <v>0</v>
      </c>
      <c r="D8" s="20"/>
      <c r="E8" s="20"/>
      <c r="F8" s="27"/>
      <c r="G8" s="27"/>
      <c r="H8" s="22"/>
      <c r="I8" s="20"/>
      <c r="K8" s="19"/>
      <c r="L8" s="22"/>
      <c r="M8" s="22"/>
      <c r="N8" s="22"/>
      <c r="O8" s="19"/>
      <c r="P8" s="19"/>
      <c r="Q8" s="23"/>
      <c r="R8" s="21"/>
    </row>
    <row r="9" spans="1:18" x14ac:dyDescent="0.25">
      <c r="A9" s="57" t="s">
        <v>31</v>
      </c>
      <c r="B9" s="58"/>
      <c r="C9" s="18">
        <f>D9+E9+F9+G9</f>
        <v>0</v>
      </c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19"/>
      <c r="R9" s="21"/>
    </row>
    <row r="10" spans="1:18" x14ac:dyDescent="0.25">
      <c r="A10" s="59" t="s">
        <v>32</v>
      </c>
      <c r="B10" s="59"/>
      <c r="C10" s="25">
        <f>C7+C8+C9</f>
        <v>0</v>
      </c>
      <c r="D10" s="24"/>
      <c r="E10" s="24"/>
      <c r="F10" s="24">
        <f t="shared" ref="F10:P10" si="0">SUM(F7:F9)</f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ref="Q10" si="1">SUM(Q7:Q9)</f>
        <v>0</v>
      </c>
      <c r="R10" s="26"/>
    </row>
  </sheetData>
  <mergeCells count="21">
    <mergeCell ref="A6:B6"/>
    <mergeCell ref="A7:B7"/>
    <mergeCell ref="A8:B8"/>
    <mergeCell ref="A9:B9"/>
    <mergeCell ref="A10:B10"/>
    <mergeCell ref="P5:Q5"/>
    <mergeCell ref="B1:Q1"/>
    <mergeCell ref="A2:Q2"/>
    <mergeCell ref="A3:C3"/>
    <mergeCell ref="D3:E3"/>
    <mergeCell ref="F3:G3"/>
    <mergeCell ref="A4:C4"/>
    <mergeCell ref="D4:E4"/>
    <mergeCell ref="F4:G4"/>
    <mergeCell ref="H4:L4"/>
    <mergeCell ref="N4:O4"/>
    <mergeCell ref="A5:C5"/>
    <mergeCell ref="D5:E5"/>
    <mergeCell ref="F5:G5"/>
    <mergeCell ref="H5:K5"/>
    <mergeCell ref="M5: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6F61-5BAC-4F51-A8A3-06597A9C27CA}">
  <dimension ref="A1:R10"/>
  <sheetViews>
    <sheetView workbookViewId="0">
      <selection sqref="A1:R10"/>
    </sheetView>
  </sheetViews>
  <sheetFormatPr defaultRowHeight="15" x14ac:dyDescent="0.25"/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 t="s">
        <v>33</v>
      </c>
    </row>
    <row r="3" spans="1:18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1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40</v>
      </c>
      <c r="E4" s="54"/>
      <c r="F4" s="65" t="s">
        <v>8</v>
      </c>
      <c r="G4" s="65"/>
      <c r="H4" s="66" t="s">
        <v>9</v>
      </c>
      <c r="I4" s="67"/>
      <c r="J4" s="67"/>
      <c r="K4" s="67"/>
      <c r="L4" s="67"/>
      <c r="M4" s="6" t="s">
        <v>10</v>
      </c>
      <c r="N4" s="60"/>
      <c r="O4" s="61"/>
      <c r="P4" s="7"/>
      <c r="Q4" s="8" t="s">
        <v>11</v>
      </c>
      <c r="R4" s="9"/>
    </row>
    <row r="5" spans="1:18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78"/>
      <c r="L5" s="10"/>
      <c r="M5" s="62" t="s">
        <v>11</v>
      </c>
      <c r="N5" s="63"/>
      <c r="O5" s="63"/>
      <c r="P5" s="68" t="s">
        <v>16</v>
      </c>
      <c r="Q5" s="68"/>
      <c r="R5" s="11"/>
    </row>
    <row r="6" spans="1:18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42</v>
      </c>
      <c r="M6" s="15" t="s">
        <v>26</v>
      </c>
      <c r="N6" s="15" t="s">
        <v>24</v>
      </c>
      <c r="O6" s="15" t="s">
        <v>25</v>
      </c>
      <c r="P6" s="16" t="s">
        <v>27</v>
      </c>
      <c r="Q6" s="16" t="s">
        <v>11</v>
      </c>
      <c r="R6" s="17" t="s">
        <v>28</v>
      </c>
    </row>
    <row r="7" spans="1:18" x14ac:dyDescent="0.25">
      <c r="A7" s="71" t="s">
        <v>29</v>
      </c>
      <c r="B7" s="72"/>
      <c r="C7" s="18">
        <f>D7+E7+F7+G7</f>
        <v>0</v>
      </c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21"/>
    </row>
    <row r="8" spans="1:18" x14ac:dyDescent="0.25">
      <c r="A8" s="73" t="s">
        <v>30</v>
      </c>
      <c r="B8" s="74"/>
      <c r="C8" s="27">
        <f>D8+E8+F8+G8</f>
        <v>0</v>
      </c>
      <c r="D8" s="20"/>
      <c r="E8" s="20"/>
      <c r="F8" s="27"/>
      <c r="G8" s="27"/>
      <c r="H8" s="22"/>
      <c r="I8" s="20"/>
      <c r="K8" s="19"/>
      <c r="L8" s="22"/>
      <c r="M8" s="22"/>
      <c r="N8" s="22"/>
      <c r="O8" s="19"/>
      <c r="P8" s="19"/>
      <c r="Q8" s="23"/>
      <c r="R8" s="21"/>
    </row>
    <row r="9" spans="1:18" x14ac:dyDescent="0.25">
      <c r="A9" s="57" t="s">
        <v>31</v>
      </c>
      <c r="B9" s="58"/>
      <c r="C9" s="18">
        <f>D9+E9+F9+G9</f>
        <v>0</v>
      </c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19"/>
      <c r="R9" s="21"/>
    </row>
    <row r="10" spans="1:18" x14ac:dyDescent="0.25">
      <c r="A10" s="59" t="s">
        <v>32</v>
      </c>
      <c r="B10" s="59"/>
      <c r="C10" s="25">
        <f>C7+C8+C9</f>
        <v>0</v>
      </c>
      <c r="D10" s="24"/>
      <c r="E10" s="24"/>
      <c r="F10" s="24">
        <f t="shared" ref="F10:P10" si="0">SUM(F7:F9)</f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ref="Q10" si="1">SUM(Q7:Q9)</f>
        <v>0</v>
      </c>
      <c r="R10" s="26"/>
    </row>
  </sheetData>
  <mergeCells count="21">
    <mergeCell ref="A6:B6"/>
    <mergeCell ref="A7:B7"/>
    <mergeCell ref="A8:B8"/>
    <mergeCell ref="A9:B9"/>
    <mergeCell ref="A10:B10"/>
    <mergeCell ref="P5:Q5"/>
    <mergeCell ref="B1:Q1"/>
    <mergeCell ref="A2:Q2"/>
    <mergeCell ref="A3:C3"/>
    <mergeCell ref="D3:E3"/>
    <mergeCell ref="F3:G3"/>
    <mergeCell ref="A4:C4"/>
    <mergeCell ref="D4:E4"/>
    <mergeCell ref="F4:G4"/>
    <mergeCell ref="H4:L4"/>
    <mergeCell ref="N4:O4"/>
    <mergeCell ref="A5:C5"/>
    <mergeCell ref="D5:E5"/>
    <mergeCell ref="F5:G5"/>
    <mergeCell ref="H5:K5"/>
    <mergeCell ref="M5:O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A2C4-3690-4BD3-A672-D3010ADCF94F}">
  <dimension ref="A1:R10"/>
  <sheetViews>
    <sheetView workbookViewId="0">
      <selection activeCell="M14" sqref="M14"/>
    </sheetView>
  </sheetViews>
  <sheetFormatPr defaultRowHeight="15" x14ac:dyDescent="0.25"/>
  <cols>
    <col min="18" max="18" width="31.42578125" customWidth="1"/>
  </cols>
  <sheetData>
    <row r="1" spans="1:18" ht="31.5" x14ac:dyDescent="0.25">
      <c r="A1" s="1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</row>
    <row r="2" spans="1:18" ht="23.25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 t="s">
        <v>33</v>
      </c>
    </row>
    <row r="3" spans="1:18" ht="21" x14ac:dyDescent="0.25">
      <c r="A3" s="81" t="s">
        <v>3</v>
      </c>
      <c r="B3" s="81"/>
      <c r="C3" s="81"/>
      <c r="D3" s="82" t="s">
        <v>39</v>
      </c>
      <c r="E3" s="83"/>
      <c r="F3" s="84" t="s">
        <v>5</v>
      </c>
      <c r="G3" s="85"/>
      <c r="H3" s="1"/>
      <c r="I3" s="1"/>
      <c r="J3" s="1"/>
      <c r="K3" s="1"/>
      <c r="L3" s="1"/>
      <c r="M3" s="3"/>
      <c r="N3" s="3"/>
      <c r="O3" s="3"/>
      <c r="P3" s="4"/>
      <c r="Q3" s="4"/>
      <c r="R3" s="5"/>
    </row>
    <row r="4" spans="1:18" ht="21" x14ac:dyDescent="0.25">
      <c r="A4" s="64" t="s">
        <v>6</v>
      </c>
      <c r="B4" s="64"/>
      <c r="C4" s="64"/>
      <c r="D4" s="53" t="s">
        <v>40</v>
      </c>
      <c r="E4" s="54"/>
      <c r="F4" s="65" t="s">
        <v>8</v>
      </c>
      <c r="G4" s="65"/>
      <c r="H4" s="66" t="s">
        <v>9</v>
      </c>
      <c r="I4" s="67"/>
      <c r="J4" s="67"/>
      <c r="K4" s="67"/>
      <c r="L4" s="67"/>
      <c r="M4" s="6" t="s">
        <v>10</v>
      </c>
      <c r="N4" s="60"/>
      <c r="O4" s="61"/>
      <c r="P4" s="7"/>
      <c r="Q4" s="8" t="s">
        <v>11</v>
      </c>
      <c r="R4" s="9"/>
    </row>
    <row r="5" spans="1:18" ht="18.75" x14ac:dyDescent="0.25">
      <c r="A5" s="75" t="s">
        <v>12</v>
      </c>
      <c r="B5" s="75"/>
      <c r="C5" s="75"/>
      <c r="D5" s="55" t="s">
        <v>13</v>
      </c>
      <c r="E5" s="56"/>
      <c r="F5" s="76" t="s">
        <v>14</v>
      </c>
      <c r="G5" s="76"/>
      <c r="H5" s="77" t="s">
        <v>15</v>
      </c>
      <c r="I5" s="78"/>
      <c r="J5" s="78"/>
      <c r="K5" s="78"/>
      <c r="L5" s="10"/>
      <c r="M5" s="62" t="s">
        <v>11</v>
      </c>
      <c r="N5" s="63"/>
      <c r="O5" s="63"/>
      <c r="P5" s="68" t="s">
        <v>16</v>
      </c>
      <c r="Q5" s="68"/>
      <c r="R5" s="11"/>
    </row>
    <row r="6" spans="1:18" ht="45" x14ac:dyDescent="0.25">
      <c r="A6" s="69"/>
      <c r="B6" s="70"/>
      <c r="C6" s="12" t="s">
        <v>17</v>
      </c>
      <c r="D6" s="13" t="s">
        <v>18</v>
      </c>
      <c r="E6" s="13" t="s">
        <v>19</v>
      </c>
      <c r="F6" s="14" t="s">
        <v>20</v>
      </c>
      <c r="G6" s="14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42</v>
      </c>
      <c r="M6" s="15" t="s">
        <v>26</v>
      </c>
      <c r="N6" s="15" t="s">
        <v>24</v>
      </c>
      <c r="O6" s="15" t="s">
        <v>25</v>
      </c>
      <c r="P6" s="16" t="s">
        <v>27</v>
      </c>
      <c r="Q6" s="16" t="s">
        <v>11</v>
      </c>
      <c r="R6" s="17" t="s">
        <v>28</v>
      </c>
    </row>
    <row r="7" spans="1:18" x14ac:dyDescent="0.25">
      <c r="A7" s="71" t="s">
        <v>29</v>
      </c>
      <c r="B7" s="72"/>
      <c r="C7" s="18">
        <f>D7+E7+F7+G7</f>
        <v>0</v>
      </c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21"/>
    </row>
    <row r="8" spans="1:18" x14ac:dyDescent="0.25">
      <c r="A8" s="73" t="s">
        <v>30</v>
      </c>
      <c r="B8" s="74"/>
      <c r="C8" s="27">
        <f>D8+E8+F8+G8</f>
        <v>0</v>
      </c>
      <c r="D8" s="20"/>
      <c r="E8" s="20"/>
      <c r="F8" s="27"/>
      <c r="G8" s="27"/>
      <c r="H8" s="22"/>
      <c r="I8" s="20"/>
      <c r="K8" s="19"/>
      <c r="L8" s="22"/>
      <c r="M8" s="22"/>
      <c r="N8" s="22"/>
      <c r="O8" s="19"/>
      <c r="P8" s="19"/>
      <c r="Q8" s="23"/>
      <c r="R8" s="21"/>
    </row>
    <row r="9" spans="1:18" x14ac:dyDescent="0.25">
      <c r="A9" s="57" t="s">
        <v>31</v>
      </c>
      <c r="B9" s="58"/>
      <c r="C9" s="18">
        <f>D9+E9+F9+G9</f>
        <v>0</v>
      </c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19"/>
      <c r="R9" s="21"/>
    </row>
    <row r="10" spans="1:18" x14ac:dyDescent="0.25">
      <c r="A10" s="59" t="s">
        <v>32</v>
      </c>
      <c r="B10" s="59"/>
      <c r="C10" s="25">
        <f>C7+C8+C9</f>
        <v>0</v>
      </c>
      <c r="D10" s="24"/>
      <c r="E10" s="24"/>
      <c r="F10" s="24">
        <f t="shared" ref="F10:P10" si="0">SUM(F7:F9)</f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ref="Q10" si="1">SUM(Q7:Q9)</f>
        <v>0</v>
      </c>
      <c r="R10" s="26"/>
    </row>
  </sheetData>
  <mergeCells count="21">
    <mergeCell ref="A6:B6"/>
    <mergeCell ref="A7:B7"/>
    <mergeCell ref="A8:B8"/>
    <mergeCell ref="A9:B9"/>
    <mergeCell ref="A10:B10"/>
    <mergeCell ref="P5:Q5"/>
    <mergeCell ref="B1:Q1"/>
    <mergeCell ref="A2:Q2"/>
    <mergeCell ref="A3:C3"/>
    <mergeCell ref="D3:E3"/>
    <mergeCell ref="F3:G3"/>
    <mergeCell ref="A4:C4"/>
    <mergeCell ref="D4:E4"/>
    <mergeCell ref="F4:G4"/>
    <mergeCell ref="H4:L4"/>
    <mergeCell ref="N4:O4"/>
    <mergeCell ref="A5:C5"/>
    <mergeCell ref="D5:E5"/>
    <mergeCell ref="F5:G5"/>
    <mergeCell ref="H5:K5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01.11.24</vt:lpstr>
      <vt:lpstr>02.11.24</vt:lpstr>
      <vt:lpstr>03.11.24</vt:lpstr>
      <vt:lpstr>04.11.24</vt:lpstr>
      <vt:lpstr>05.11.24</vt:lpstr>
      <vt:lpstr>06.11.24</vt:lpstr>
      <vt:lpstr>07.11.24</vt:lpstr>
      <vt:lpstr>08.11.24</vt:lpstr>
      <vt:lpstr>09.11.024</vt:lpstr>
      <vt:lpstr>10.11.24</vt:lpstr>
      <vt:lpstr>11.11.24</vt:lpstr>
      <vt:lpstr>12.11.24</vt:lpstr>
      <vt:lpstr>13.11.24</vt:lpstr>
      <vt:lpstr>14.11.24</vt:lpstr>
      <vt:lpstr>15.11.24</vt:lpstr>
      <vt:lpstr>16.11.24</vt:lpstr>
      <vt:lpstr>17.11.24</vt:lpstr>
      <vt:lpstr>18.11.24</vt:lpstr>
      <vt:lpstr>19.11.24</vt:lpstr>
      <vt:lpstr>20.11.24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Wasimuddin Ahmed</dc:creator>
  <cp:lastModifiedBy>scl.44</cp:lastModifiedBy>
  <dcterms:created xsi:type="dcterms:W3CDTF">2015-06-05T18:17:20Z</dcterms:created>
  <dcterms:modified xsi:type="dcterms:W3CDTF">2024-11-16T23:33:53Z</dcterms:modified>
</cp:coreProperties>
</file>